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5295" windowHeight="4815" activeTab="0"/>
  </bookViews>
  <sheets>
    <sheet name="算出シート" sheetId="1" r:id="rId1"/>
    <sheet name="算出例" sheetId="2" r:id="rId2"/>
    <sheet name="計算用" sheetId="3" state="hidden" r:id="rId3"/>
    <sheet name="計算用2" sheetId="4" state="hidden" r:id="rId4"/>
  </sheets>
  <definedNames>
    <definedName name="_xlnm.Print_Area" localSheetId="0">'算出シート'!$A$1:$O$33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<sst xmlns="http://schemas.openxmlformats.org/spreadsheetml/2006/main" count="151" uniqueCount="49">
  <si>
    <t>竣工年</t>
  </si>
  <si>
    <t>調査年</t>
  </si>
  <si>
    <t>データ２</t>
  </si>
  <si>
    <t>データ３</t>
  </si>
  <si>
    <t>データ４</t>
  </si>
  <si>
    <t>データ５</t>
  </si>
  <si>
    <t>データ６</t>
  </si>
  <si>
    <t>データ７</t>
  </si>
  <si>
    <t>データ８</t>
  </si>
  <si>
    <t>データ９</t>
  </si>
  <si>
    <t>開始深さ</t>
  </si>
  <si>
    <t>終了深さ</t>
  </si>
  <si>
    <t>採否</t>
  </si>
  <si>
    <t>x/2(Dc/t)^2</t>
  </si>
  <si>
    <t>erf</t>
  </si>
  <si>
    <t>C(x)</t>
  </si>
  <si>
    <t>&lt;</t>
  </si>
  <si>
    <t>&gt;</t>
  </si>
  <si>
    <t>x（mm）</t>
  </si>
  <si>
    <t>x（mm）</t>
  </si>
  <si>
    <t>誤差</t>
  </si>
  <si>
    <t>データ１</t>
  </si>
  <si>
    <t>データ10</t>
  </si>
  <si>
    <t>実測値</t>
  </si>
  <si>
    <t>深さ
（mm）</t>
  </si>
  <si>
    <t>誤差の平均</t>
  </si>
  <si>
    <t>計算値
＜現時点＞</t>
  </si>
  <si>
    <t>推定値
＜将来＞</t>
  </si>
  <si>
    <t>経過時間2（秒）</t>
  </si>
  <si>
    <t>経過時間1（秒）</t>
  </si>
  <si>
    <t>コンクリート中の塩化物イオン濃度分布　簡易分析シート</t>
  </si>
  <si>
    <r>
      <t>推定塩化物イオン濃度（kg/m</t>
    </r>
    <r>
      <rPr>
        <vertAlign val="superscript"/>
        <sz val="10"/>
        <rFont val="ＭＳ 明朝"/>
        <family val="1"/>
      </rPr>
      <t>3</t>
    </r>
    <r>
      <rPr>
        <sz val="10"/>
        <rFont val="ＭＳ 明朝"/>
        <family val="1"/>
      </rPr>
      <t>）</t>
    </r>
  </si>
  <si>
    <r>
      <t>塩化物イオン濃度（kg/m</t>
    </r>
    <r>
      <rPr>
        <vertAlign val="superscript"/>
        <sz val="10"/>
        <rFont val="ＭＳ Ｐ明朝"/>
        <family val="1"/>
      </rPr>
      <t>3</t>
    </r>
    <r>
      <rPr>
        <sz val="10"/>
        <rFont val="ＭＳ Ｐ明朝"/>
        <family val="1"/>
      </rPr>
      <t>）</t>
    </r>
  </si>
  <si>
    <r>
      <t>表面塩化物イオン量
Co（kg/m</t>
    </r>
    <r>
      <rPr>
        <vertAlign val="superscript"/>
        <sz val="10"/>
        <rFont val="ＭＳ 明朝"/>
        <family val="1"/>
      </rPr>
      <t>3</t>
    </r>
    <r>
      <rPr>
        <sz val="10"/>
        <rFont val="ＭＳ 明朝"/>
        <family val="1"/>
      </rPr>
      <t>）</t>
    </r>
  </si>
  <si>
    <r>
      <t>初期塩化物イオン量
Ci（kg/m</t>
    </r>
    <r>
      <rPr>
        <vertAlign val="superscript"/>
        <sz val="10"/>
        <rFont val="ＭＳ 明朝"/>
        <family val="1"/>
      </rPr>
      <t>3</t>
    </r>
    <r>
      <rPr>
        <sz val="10"/>
        <rFont val="ＭＳ 明朝"/>
        <family val="1"/>
      </rPr>
      <t>）</t>
    </r>
  </si>
  <si>
    <r>
      <t>拡散係数単位変換
Dc（cm</t>
    </r>
    <r>
      <rPr>
        <vertAlign val="superscript"/>
        <sz val="10"/>
        <rFont val="ＭＳ 明朝"/>
        <family val="1"/>
      </rPr>
      <t>2</t>
    </r>
    <r>
      <rPr>
        <sz val="10"/>
        <rFont val="ＭＳ 明朝"/>
        <family val="1"/>
      </rPr>
      <t>/秒）</t>
    </r>
  </si>
  <si>
    <t>試料採取位置（mm）</t>
  </si>
  <si>
    <t>誤差の平均</t>
  </si>
  <si>
    <t/>
  </si>
  <si>
    <t>※このシートは表面塩化物イオン量，拡散係数，初期塩化物イオン量の算出例です。</t>
  </si>
  <si>
    <t>　このシートで新たな計算を行うことはできません。</t>
  </si>
  <si>
    <t>【推定結果のチェックポイント】</t>
  </si>
  <si>
    <r>
      <t>見掛けの拡散係数
Dc（cm</t>
    </r>
    <r>
      <rPr>
        <vertAlign val="superscript"/>
        <sz val="10"/>
        <rFont val="ＭＳ 明朝"/>
        <family val="1"/>
      </rPr>
      <t>2</t>
    </r>
    <r>
      <rPr>
        <sz val="10"/>
        <rFont val="ＭＳ 明朝"/>
        <family val="1"/>
      </rPr>
      <t>/年）</t>
    </r>
  </si>
  <si>
    <t>将来推定年</t>
  </si>
  <si>
    <r>
      <t>②見掛けの拡散係数が0.05～2cm</t>
    </r>
    <r>
      <rPr>
        <vertAlign val="superscript"/>
        <sz val="9"/>
        <rFont val="ＭＳ 明朝"/>
        <family val="1"/>
      </rPr>
      <t>2</t>
    </r>
    <r>
      <rPr>
        <sz val="9"/>
        <rFont val="ＭＳ 明朝"/>
        <family val="1"/>
      </rPr>
      <t>/年程度の範囲にある。</t>
    </r>
  </si>
  <si>
    <r>
      <t>①表面塩化物イオン濃度は0.3～20kg/m</t>
    </r>
    <r>
      <rPr>
        <vertAlign val="superscript"/>
        <sz val="9"/>
        <rFont val="ＭＳ 明朝"/>
        <family val="1"/>
      </rPr>
      <t>3</t>
    </r>
    <r>
      <rPr>
        <sz val="9"/>
        <rFont val="ＭＳ 明朝"/>
        <family val="1"/>
      </rPr>
      <t>程度の範囲にある。</t>
    </r>
  </si>
  <si>
    <r>
      <t>©</t>
    </r>
    <r>
      <rPr>
        <sz val="10"/>
        <rFont val="ＭＳ 明朝"/>
        <family val="1"/>
      </rPr>
      <t xml:space="preserve"> </t>
    </r>
    <r>
      <rPr>
        <sz val="8"/>
        <rFont val="ＭＳ 明朝"/>
        <family val="1"/>
      </rPr>
      <t>独立行政法人土木研究所</t>
    </r>
  </si>
  <si>
    <r>
      <t>塩化物イオン濃度実測値（kg/m</t>
    </r>
    <r>
      <rPr>
        <vertAlign val="superscript"/>
        <sz val="10"/>
        <rFont val="ＭＳ 明朝"/>
        <family val="1"/>
      </rPr>
      <t>3</t>
    </r>
    <r>
      <rPr>
        <sz val="10"/>
        <rFont val="ＭＳ 明朝"/>
        <family val="1"/>
      </rPr>
      <t>）</t>
    </r>
  </si>
  <si>
    <r>
      <t>塩化物イオン濃度計算値（kg/m</t>
    </r>
    <r>
      <rPr>
        <vertAlign val="superscript"/>
        <sz val="10"/>
        <rFont val="ＭＳ 明朝"/>
        <family val="1"/>
      </rPr>
      <t>3</t>
    </r>
    <r>
      <rPr>
        <sz val="10"/>
        <rFont val="ＭＳ 明朝"/>
        <family val="1"/>
      </rPr>
      <t>）</t>
    </r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</si>
</sst>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.00000"/>
    <numFmt numFmtId="178" formatCode="0.0000"/>
    <numFmt numFmtId="179" formatCode="0.0000000"/>
    <numFmt numFmtId="180" formatCode="0.000000"/>
    <numFmt numFmtId="181" formatCode="0_ "/>
    <numFmt numFmtId="182" formatCode="0.0E+00"/>
    <numFmt numFmtId="183" formatCode="0.0"/>
  </numFmts>
  <fonts count="20">
    <font>
      <sz val="9"/>
      <name val="ＭＳ Ｐ明朝"/>
      <family val="0"/>
    </font>
    <font>
      <sz val="6"/>
      <name val="ＭＳ Ｐ明朝"/>
      <family val="1"/>
    </font>
    <font>
      <sz val="9"/>
      <name val="ＭＳ 明朝"/>
      <family val="1"/>
    </font>
    <font>
      <sz val="9"/>
      <color indexed="12"/>
      <name val="ＭＳ 明朝"/>
      <family val="1"/>
    </font>
    <font>
      <sz val="10"/>
      <name val="ＭＳ 明朝"/>
      <family val="1"/>
    </font>
    <font>
      <sz val="10"/>
      <name val="ＭＳ Ｐ明朝"/>
      <family val="1"/>
    </font>
    <font>
      <sz val="8.75"/>
      <name val="ＭＳ Ｐ明朝"/>
      <family val="1"/>
    </font>
    <font>
      <sz val="8"/>
      <name val="ＭＳ Ｐ明朝"/>
      <family val="1"/>
    </font>
    <font>
      <sz val="10"/>
      <color indexed="18"/>
      <name val="ＭＳ 明朝"/>
      <family val="1"/>
    </font>
    <font>
      <sz val="10"/>
      <color indexed="18"/>
      <name val="ＭＳ Ｐ明朝"/>
      <family val="1"/>
    </font>
    <font>
      <sz val="9.75"/>
      <name val="ＭＳ Ｐ明朝"/>
      <family val="1"/>
    </font>
    <font>
      <b/>
      <sz val="8.75"/>
      <name val="ＭＳ Ｐ明朝"/>
      <family val="1"/>
    </font>
    <font>
      <b/>
      <sz val="12"/>
      <name val="ＭＳ 明朝"/>
      <family val="1"/>
    </font>
    <font>
      <vertAlign val="superscript"/>
      <sz val="10"/>
      <name val="ＭＳ 明朝"/>
      <family val="1"/>
    </font>
    <font>
      <vertAlign val="superscript"/>
      <sz val="10"/>
      <name val="ＭＳ Ｐ明朝"/>
      <family val="1"/>
    </font>
    <font>
      <u val="single"/>
      <sz val="10"/>
      <name val="ＭＳ 明朝"/>
      <family val="1"/>
    </font>
    <font>
      <sz val="8"/>
      <name val="ＭＳ 明朝"/>
      <family val="1"/>
    </font>
    <font>
      <vertAlign val="superscript"/>
      <sz val="9"/>
      <name val="ＭＳ 明朝"/>
      <family val="1"/>
    </font>
    <font>
      <u val="single"/>
      <sz val="9"/>
      <name val="ＭＳ 明朝"/>
      <family val="1"/>
    </font>
    <font>
      <sz val="10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2" xfId="0" applyNumberFormat="1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/>
    </xf>
    <xf numFmtId="0" fontId="5" fillId="5" borderId="4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/>
    </xf>
    <xf numFmtId="176" fontId="8" fillId="4" borderId="6" xfId="0" applyNumberFormat="1" applyFont="1" applyFill="1" applyBorder="1" applyAlignment="1">
      <alignment horizontal="center"/>
    </xf>
    <xf numFmtId="176" fontId="8" fillId="4" borderId="4" xfId="0" applyNumberFormat="1" applyFont="1" applyFill="1" applyBorder="1" applyAlignment="1">
      <alignment horizontal="center"/>
    </xf>
    <xf numFmtId="0" fontId="8" fillId="4" borderId="4" xfId="0" applyFont="1" applyFill="1" applyBorder="1" applyAlignment="1">
      <alignment/>
    </xf>
    <xf numFmtId="176" fontId="8" fillId="4" borderId="4" xfId="0" applyNumberFormat="1" applyFont="1" applyFill="1" applyBorder="1" applyAlignment="1">
      <alignment/>
    </xf>
    <xf numFmtId="176" fontId="8" fillId="4" borderId="4" xfId="0" applyNumberFormat="1" applyFont="1" applyFill="1" applyBorder="1" applyAlignment="1">
      <alignment horizontal="center" vertical="center"/>
    </xf>
    <xf numFmtId="0" fontId="9" fillId="5" borderId="4" xfId="0" applyFont="1" applyFill="1" applyBorder="1" applyAlignment="1">
      <alignment horizontal="center"/>
    </xf>
    <xf numFmtId="11" fontId="8" fillId="4" borderId="4" xfId="16" applyNumberFormat="1" applyFont="1" applyFill="1" applyBorder="1" applyAlignment="1">
      <alignment/>
    </xf>
    <xf numFmtId="11" fontId="8" fillId="4" borderId="4" xfId="0" applyNumberFormat="1" applyFont="1" applyFill="1" applyBorder="1" applyAlignment="1">
      <alignment/>
    </xf>
    <xf numFmtId="11" fontId="0" fillId="0" borderId="0" xfId="0" applyNumberFormat="1" applyAlignment="1">
      <alignment/>
    </xf>
    <xf numFmtId="0" fontId="4" fillId="3" borderId="1" xfId="0" applyFont="1" applyFill="1" applyBorder="1" applyAlignment="1">
      <alignment horizontal="center" vertical="center"/>
    </xf>
    <xf numFmtId="0" fontId="4" fillId="6" borderId="0" xfId="0" applyFont="1" applyFill="1" applyAlignment="1">
      <alignment/>
    </xf>
    <xf numFmtId="0" fontId="4" fillId="6" borderId="0" xfId="0" applyFont="1" applyFill="1" applyAlignment="1">
      <alignment horizontal="center"/>
    </xf>
    <xf numFmtId="0" fontId="15" fillId="6" borderId="0" xfId="0" applyFont="1" applyFill="1" applyAlignment="1">
      <alignment/>
    </xf>
    <xf numFmtId="0" fontId="16" fillId="0" borderId="0" xfId="0" applyFont="1" applyAlignment="1">
      <alignment vertical="center" wrapText="1"/>
    </xf>
    <xf numFmtId="0" fontId="2" fillId="0" borderId="0" xfId="0" applyFont="1" applyAlignment="1">
      <alignment horizontal="left"/>
    </xf>
    <xf numFmtId="0" fontId="0" fillId="0" borderId="0" xfId="0" applyAlignment="1">
      <alignment/>
    </xf>
    <xf numFmtId="0" fontId="18" fillId="6" borderId="0" xfId="0" applyFont="1" applyFill="1" applyAlignment="1">
      <alignment horizontal="left"/>
    </xf>
    <xf numFmtId="182" fontId="8" fillId="4" borderId="4" xfId="16" applyNumberFormat="1" applyFont="1" applyFill="1" applyBorder="1" applyAlignment="1">
      <alignment/>
    </xf>
    <xf numFmtId="2" fontId="4" fillId="2" borderId="2" xfId="0" applyNumberFormat="1" applyFont="1" applyFill="1" applyBorder="1" applyAlignment="1">
      <alignment horizontal="center"/>
    </xf>
    <xf numFmtId="2" fontId="9" fillId="5" borderId="4" xfId="0" applyNumberFormat="1" applyFont="1" applyFill="1" applyBorder="1" applyAlignment="1">
      <alignment horizontal="center"/>
    </xf>
    <xf numFmtId="2" fontId="4" fillId="3" borderId="2" xfId="0" applyNumberFormat="1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5" fillId="4" borderId="3" xfId="0" applyFont="1" applyFill="1" applyBorder="1" applyAlignment="1">
      <alignment horizontal="center" vertical="center"/>
    </xf>
    <xf numFmtId="0" fontId="0" fillId="4" borderId="6" xfId="0" applyFill="1" applyBorder="1" applyAlignment="1">
      <alignment vertical="center"/>
    </xf>
    <xf numFmtId="0" fontId="5" fillId="5" borderId="4" xfId="0" applyFont="1" applyFill="1" applyBorder="1" applyAlignment="1">
      <alignment horizontal="center" vertical="center" wrapText="1"/>
    </xf>
    <xf numFmtId="0" fontId="0" fillId="5" borderId="4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4" fillId="2" borderId="3" xfId="0" applyFont="1" applyFill="1" applyBorder="1" applyAlignment="1">
      <alignment horizontal="center" wrapText="1"/>
    </xf>
    <xf numFmtId="0" fontId="0" fillId="2" borderId="7" xfId="0" applyFill="1" applyBorder="1" applyAlignment="1">
      <alignment horizontal="center" wrapText="1"/>
    </xf>
    <xf numFmtId="0" fontId="4" fillId="3" borderId="3" xfId="0" applyFont="1" applyFill="1" applyBorder="1" applyAlignment="1">
      <alignment horizontal="center" vertical="center"/>
    </xf>
    <xf numFmtId="0" fontId="0" fillId="3" borderId="7" xfId="0" applyFill="1" applyBorder="1" applyAlignment="1">
      <alignment vertical="center"/>
    </xf>
    <xf numFmtId="0" fontId="4" fillId="4" borderId="4" xfId="0" applyFont="1" applyFill="1" applyBorder="1" applyAlignment="1">
      <alignment horizontal="center" wrapText="1"/>
    </xf>
    <xf numFmtId="0" fontId="0" fillId="4" borderId="4" xfId="0" applyFill="1" applyBorder="1" applyAlignment="1">
      <alignment horizontal="center" wrapText="1"/>
    </xf>
    <xf numFmtId="0" fontId="1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2" fillId="6" borderId="0" xfId="0" applyFont="1" applyFill="1" applyAlignment="1">
      <alignment horizontal="center"/>
    </xf>
    <xf numFmtId="0" fontId="4" fillId="2" borderId="7" xfId="0" applyFont="1" applyFill="1" applyBorder="1" applyAlignment="1">
      <alignment horizontal="center" wrapText="1"/>
    </xf>
    <xf numFmtId="0" fontId="4" fillId="3" borderId="7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wrapText="1"/>
    </xf>
    <xf numFmtId="0" fontId="4" fillId="4" borderId="6" xfId="0" applyFont="1" applyFill="1" applyBorder="1" applyAlignment="1">
      <alignment horizontal="center" wrapText="1"/>
    </xf>
    <xf numFmtId="0" fontId="5" fillId="4" borderId="6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ＭＳ Ｐ明朝"/>
                <a:ea typeface="ＭＳ Ｐ明朝"/>
                <a:cs typeface="ＭＳ Ｐ明朝"/>
              </a:rPr>
              <a:t>計算値と実測値の比較</a:t>
            </a:r>
          </a:p>
        </c:rich>
      </c:tx>
      <c:layout>
        <c:manualLayout>
          <c:xMode val="factor"/>
          <c:yMode val="factor"/>
          <c:x val="0.0027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45"/>
          <c:y val="0.055"/>
          <c:w val="0.8825"/>
          <c:h val="0.8815"/>
        </c:manualLayout>
      </c:layout>
      <c:scatterChart>
        <c:scatterStyle val="lineMarker"/>
        <c:varyColors val="0"/>
        <c:ser>
          <c:idx val="0"/>
          <c:order val="0"/>
          <c:tx>
            <c:strRef>
              <c:f>'算出シート'!$L$5</c:f>
              <c:strCache>
                <c:ptCount val="1"/>
                <c:pt idx="0">
                  <c:v>実測値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'算出シート'!$K$6:$K$10</c:f>
              <c:numCache/>
            </c:numRef>
          </c:xVal>
          <c:yVal>
            <c:numRef>
              <c:f>'算出シート'!$L$6:$L$10</c:f>
              <c:numCache/>
            </c:numRef>
          </c:yVal>
          <c:smooth val="0"/>
        </c:ser>
        <c:ser>
          <c:idx val="1"/>
          <c:order val="1"/>
          <c:tx>
            <c:strRef>
              <c:f>'算出シート'!$M$5</c:f>
              <c:strCache>
                <c:ptCount val="1"/>
                <c:pt idx="0">
                  <c:v>計算値
＜現時点＞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'算出シート'!$K$6:$K$10</c:f>
              <c:numCache/>
            </c:numRef>
          </c:xVal>
          <c:yVal>
            <c:numRef>
              <c:f>'算出シート'!$M$6:$M$10</c:f>
              <c:numCache/>
            </c:numRef>
          </c:yVal>
          <c:smooth val="0"/>
        </c:ser>
        <c:axId val="63035386"/>
        <c:axId val="30447563"/>
      </c:scatterChart>
      <c:valAx>
        <c:axId val="63035386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明朝"/>
                    <a:ea typeface="ＭＳ Ｐ明朝"/>
                    <a:cs typeface="ＭＳ Ｐ明朝"/>
                  </a:rPr>
                  <a:t>構造物表面からの距離（mm）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0447563"/>
        <c:crosses val="autoZero"/>
        <c:crossBetween val="midCat"/>
        <c:dispUnits/>
      </c:valAx>
      <c:valAx>
        <c:axId val="304475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明朝"/>
                    <a:ea typeface="ＭＳ Ｐ明朝"/>
                    <a:cs typeface="ＭＳ Ｐ明朝"/>
                  </a:rPr>
                  <a:t>塩化物イオン濃度（kg/m3）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in"/>
        <c:minorTickMark val="none"/>
        <c:tickLblPos val="nextTo"/>
        <c:crossAx val="6303538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9325"/>
          <c:y val="0.1175"/>
          <c:w val="0.31325"/>
          <c:h val="0.2455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975" b="0" i="0" u="none" baseline="0">
              <a:latin typeface="ＭＳ Ｐ明朝"/>
              <a:ea typeface="ＭＳ Ｐ明朝"/>
              <a:cs typeface="ＭＳ Ｐ明朝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CCFFCC"/>
        </a:gs>
      </a:gsLst>
      <a:lin ang="5400000" scaled="1"/>
    </a:gradFill>
  </c:spPr>
  <c:txPr>
    <a:bodyPr vert="horz" rot="0"/>
    <a:lstStyle/>
    <a:p>
      <a:pPr>
        <a:defRPr lang="en-US" cap="none" sz="875" b="0" i="0" u="none" baseline="0">
          <a:latin typeface="ＭＳ Ｐ明朝"/>
          <a:ea typeface="ＭＳ Ｐ明朝"/>
          <a:cs typeface="ＭＳ Ｐ明朝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ＭＳ Ｐ明朝"/>
                <a:ea typeface="ＭＳ Ｐ明朝"/>
                <a:cs typeface="ＭＳ Ｐ明朝"/>
              </a:rPr>
              <a:t>計算値と実測値の比較</a:t>
            </a:r>
          </a:p>
        </c:rich>
      </c:tx>
      <c:layout>
        <c:manualLayout>
          <c:xMode val="factor"/>
          <c:yMode val="factor"/>
          <c:x val="0.0027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45"/>
          <c:y val="0.0555"/>
          <c:w val="0.8825"/>
          <c:h val="0.882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'算出例'!$L$5</c:f>
              <c:strCache>
                <c:ptCount val="1"/>
                <c:pt idx="0">
                  <c:v>実測値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'算出例'!$K$6:$K$10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'算出例'!$L$6:$L$10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'算出例'!$M$5</c:f>
              <c:strCache>
                <c:ptCount val="1"/>
                <c:pt idx="0">
                  <c:v>計算値
＜現時点＞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'算出例'!$K$6:$K$10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'算出例'!$M$6:$M$10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axId val="5592612"/>
        <c:axId val="50333509"/>
      </c:scatterChart>
      <c:valAx>
        <c:axId val="5592612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明朝"/>
                    <a:ea typeface="ＭＳ Ｐ明朝"/>
                    <a:cs typeface="ＭＳ Ｐ明朝"/>
                  </a:rPr>
                  <a:t>構造物表面からの距離（mm）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0333509"/>
        <c:crosses val="autoZero"/>
        <c:crossBetween val="midCat"/>
        <c:dispUnits/>
      </c:valAx>
      <c:valAx>
        <c:axId val="503335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明朝"/>
                    <a:ea typeface="ＭＳ Ｐ明朝"/>
                    <a:cs typeface="ＭＳ Ｐ明朝"/>
                  </a:rPr>
                  <a:t>塩化物イオン濃度（kg/m3）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in"/>
        <c:minorTickMark val="none"/>
        <c:tickLblPos val="nextTo"/>
        <c:crossAx val="559261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025"/>
          <c:y val="0.11975"/>
          <c:w val="0.31325"/>
          <c:h val="0.243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975" b="0" i="0" u="none" baseline="0">
              <a:latin typeface="ＭＳ Ｐ明朝"/>
              <a:ea typeface="ＭＳ Ｐ明朝"/>
              <a:cs typeface="ＭＳ Ｐ明朝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CCFFCC"/>
        </a:gs>
      </a:gsLst>
      <a:lin ang="5400000" scaled="1"/>
    </a:gradFill>
  </c:spPr>
  <c:txPr>
    <a:bodyPr vert="horz" rot="0"/>
    <a:lstStyle/>
    <a:p>
      <a:pPr>
        <a:defRPr lang="en-US" cap="none" sz="875" b="0" i="0" u="none" baseline="0">
          <a:latin typeface="ＭＳ Ｐ明朝"/>
          <a:ea typeface="ＭＳ Ｐ明朝"/>
          <a:cs typeface="ＭＳ Ｐ明朝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352425</xdr:colOff>
      <xdr:row>18</xdr:row>
      <xdr:rowOff>0</xdr:rowOff>
    </xdr:from>
    <xdr:to>
      <xdr:col>13</xdr:col>
      <xdr:colOff>533400</xdr:colOff>
      <xdr:row>31</xdr:row>
      <xdr:rowOff>76200</xdr:rowOff>
    </xdr:to>
    <xdr:graphicFrame>
      <xdr:nvGraphicFramePr>
        <xdr:cNvPr id="1" name="Chart 1"/>
        <xdr:cNvGraphicFramePr/>
      </xdr:nvGraphicFramePr>
      <xdr:xfrm>
        <a:off x="5362575" y="3305175"/>
        <a:ext cx="3248025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352425</xdr:colOff>
      <xdr:row>18</xdr:row>
      <xdr:rowOff>0</xdr:rowOff>
    </xdr:from>
    <xdr:to>
      <xdr:col>13</xdr:col>
      <xdr:colOff>533400</xdr:colOff>
      <xdr:row>31</xdr:row>
      <xdr:rowOff>76200</xdr:rowOff>
    </xdr:to>
    <xdr:graphicFrame>
      <xdr:nvGraphicFramePr>
        <xdr:cNvPr id="1" name="Chart 1"/>
        <xdr:cNvGraphicFramePr/>
      </xdr:nvGraphicFramePr>
      <xdr:xfrm>
        <a:off x="5362575" y="3305175"/>
        <a:ext cx="3248025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33"/>
  <sheetViews>
    <sheetView tabSelected="1" workbookViewId="0" topLeftCell="A1">
      <selection activeCell="E6" sqref="E6"/>
    </sheetView>
  </sheetViews>
  <sheetFormatPr defaultColWidth="9.33203125" defaultRowHeight="11.25"/>
  <cols>
    <col min="1" max="1" width="3.33203125" style="5" customWidth="1"/>
    <col min="2" max="2" width="20.33203125" style="6" customWidth="1"/>
    <col min="3" max="4" width="10.83203125" style="5" customWidth="1"/>
    <col min="5" max="5" width="14.33203125" style="5" customWidth="1"/>
    <col min="6" max="6" width="5.83203125" style="5" customWidth="1"/>
    <col min="7" max="7" width="7.83203125" style="5" customWidth="1"/>
    <col min="8" max="8" width="14.33203125" style="5" customWidth="1"/>
    <col min="9" max="9" width="10.83203125" style="5" customWidth="1"/>
    <col min="10" max="10" width="7.83203125" style="5" customWidth="1"/>
    <col min="11" max="11" width="9.33203125" style="5" customWidth="1"/>
    <col min="12" max="14" width="12.83203125" style="5" customWidth="1"/>
    <col min="15" max="15" width="3.33203125" style="5" customWidth="1"/>
    <col min="16" max="16384" width="9.33203125" style="5" customWidth="1"/>
  </cols>
  <sheetData>
    <row r="1" ht="8.25" customHeight="1"/>
    <row r="2" spans="2:14" ht="15" customHeight="1">
      <c r="B2" s="5"/>
      <c r="C2" s="41" t="s">
        <v>30</v>
      </c>
      <c r="D2" s="41"/>
      <c r="E2" s="41"/>
      <c r="F2" s="41"/>
      <c r="G2" s="41"/>
      <c r="H2" s="41"/>
      <c r="I2" s="41"/>
      <c r="J2" s="41"/>
      <c r="K2" s="41"/>
      <c r="L2" s="41"/>
      <c r="M2" s="55" t="s">
        <v>46</v>
      </c>
      <c r="N2" s="56"/>
    </row>
    <row r="3" ht="8.25" customHeight="1"/>
    <row r="4" spans="3:14" ht="15" customHeight="1">
      <c r="C4" s="47" t="s">
        <v>36</v>
      </c>
      <c r="D4" s="48"/>
      <c r="E4" s="49" t="s">
        <v>47</v>
      </c>
      <c r="F4" s="51" t="s">
        <v>12</v>
      </c>
      <c r="H4" s="53" t="s">
        <v>48</v>
      </c>
      <c r="I4" s="42" t="s">
        <v>20</v>
      </c>
      <c r="K4" s="44" t="s">
        <v>24</v>
      </c>
      <c r="L4" s="46" t="s">
        <v>32</v>
      </c>
      <c r="M4" s="46"/>
      <c r="N4" s="46"/>
    </row>
    <row r="5" spans="3:14" ht="25.5" customHeight="1" thickBot="1">
      <c r="C5" s="11" t="s">
        <v>10</v>
      </c>
      <c r="D5" s="11" t="s">
        <v>11</v>
      </c>
      <c r="E5" s="50"/>
      <c r="F5" s="52"/>
      <c r="H5" s="54"/>
      <c r="I5" s="43"/>
      <c r="K5" s="45"/>
      <c r="L5" s="19" t="s">
        <v>23</v>
      </c>
      <c r="M5" s="18" t="s">
        <v>26</v>
      </c>
      <c r="N5" s="18" t="s">
        <v>27</v>
      </c>
    </row>
    <row r="6" spans="2:14" ht="15" customHeight="1" thickBot="1">
      <c r="B6" s="9" t="s">
        <v>21</v>
      </c>
      <c r="C6" s="12">
        <v>0</v>
      </c>
      <c r="D6" s="12">
        <v>20</v>
      </c>
      <c r="E6" s="38">
        <v>2.1505</v>
      </c>
      <c r="F6" s="14">
        <v>1</v>
      </c>
      <c r="H6" s="20">
        <f>IF(ISBLANK(E6),"",DSUM('計算用'!A$1:D$201,'計算用'!D$1,'計算用2'!A2:B3)/DCOUNT('計算用'!A$1:D$201,'計算用'!D$1,'計算用2'!A2:B3))</f>
        <v>2.1791919580327637</v>
      </c>
      <c r="I6" s="21">
        <f>IF(E6&lt;0.05,"",(IF(F6=0,"",(H6-E6)/E6)))</f>
        <v>0.013341993970129544</v>
      </c>
      <c r="K6" s="25">
        <f aca="true" t="shared" si="0" ref="K6:K15">+IF(D6&gt;0,AVERAGE(C6:D6),"")</f>
        <v>10</v>
      </c>
      <c r="L6" s="39">
        <f aca="true" t="shared" si="1" ref="L6:L15">+IF(D6&gt;0,E6,"")</f>
        <v>2.1505</v>
      </c>
      <c r="M6" s="39">
        <f>+IF(ISBLANK(D6),"",H6)</f>
        <v>2.1791919580327637</v>
      </c>
      <c r="N6" s="39">
        <f>IF(ISBLANK(D6),"",DSUM('計算用'!G$1:J$201,'計算用'!J$1,'計算用2'!A2:B3)/DCOUNT('計算用'!G$1:J$201,'計算用'!J$1,'計算用2'!A2:B3))</f>
        <v>2.5042746216652234</v>
      </c>
    </row>
    <row r="7" spans="2:14" ht="15" customHeight="1" thickBot="1">
      <c r="B7" s="9" t="s">
        <v>2</v>
      </c>
      <c r="C7" s="12">
        <v>20</v>
      </c>
      <c r="D7" s="12">
        <v>40</v>
      </c>
      <c r="E7" s="38">
        <v>1.196</v>
      </c>
      <c r="F7" s="14">
        <v>1</v>
      </c>
      <c r="H7" s="21">
        <f>IF(ISBLANK(E7),"",DSUM('計算用'!A$1:D$201,'計算用'!D$1,'計算用2'!C2:D3)/DCOUNT('計算用'!A$1:D$201,'計算用'!D$1,'計算用2'!C2:D3))</f>
        <v>1.1950501904993243</v>
      </c>
      <c r="I7" s="21">
        <f>IF(E7&lt;0.05,"",(IF(F7=0,"",(H7-E7)/E7)))</f>
        <v>-0.0007941551008994075</v>
      </c>
      <c r="K7" s="25">
        <f t="shared" si="0"/>
        <v>30</v>
      </c>
      <c r="L7" s="39">
        <f t="shared" si="1"/>
        <v>1.196</v>
      </c>
      <c r="M7" s="39">
        <f aca="true" t="shared" si="2" ref="M7:M15">+IF(ISBLANK(D7),"",H7)</f>
        <v>1.1950501904993243</v>
      </c>
      <c r="N7" s="39">
        <f>IF(ISBLANK(D7),"",DSUM('計算用'!G$1:J$201,'計算用'!J$1,'計算用2'!C2:D3)/DCOUNT('計算用'!G$1:J$201,'計算用'!J$1,'計算用2'!C2:D3))</f>
        <v>2.022902062187881</v>
      </c>
    </row>
    <row r="8" spans="2:14" ht="15" customHeight="1" thickBot="1">
      <c r="B8" s="9" t="s">
        <v>3</v>
      </c>
      <c r="C8" s="12">
        <v>40</v>
      </c>
      <c r="D8" s="12">
        <v>60</v>
      </c>
      <c r="E8" s="38">
        <v>0.276</v>
      </c>
      <c r="F8" s="14">
        <v>0</v>
      </c>
      <c r="H8" s="21">
        <f>IF(ISBLANK(E8),"",DSUM('計算用'!A$1:D$201,'計算用'!D$1,'計算用2'!E2:F3)/DCOUNT('計算用'!A$1:D$201,'計算用'!D$1,'計算用2'!E2:F3))</f>
        <v>0.5631350246315638</v>
      </c>
      <c r="I8" s="21">
        <f>IF(E8&lt;0.05,"",(IF(F8=0,"",(H8-E8)/E8)))</f>
      </c>
      <c r="K8" s="25">
        <f t="shared" si="0"/>
        <v>50</v>
      </c>
      <c r="L8" s="39">
        <f t="shared" si="1"/>
        <v>0.276</v>
      </c>
      <c r="M8" s="39">
        <f t="shared" si="2"/>
        <v>0.5631350246315638</v>
      </c>
      <c r="N8" s="39">
        <f>IF(ISBLANK(D8),"",DSUM('計算用'!G$1:J$201,'計算用'!J$1,'計算用2'!E2:F3)/DCOUNT('計算用'!G$1:J$201,'計算用'!J$1,'計算用2'!E2:F3))</f>
        <v>1.5809746074926405</v>
      </c>
    </row>
    <row r="9" spans="2:14" ht="15" customHeight="1" thickBot="1">
      <c r="B9" s="9" t="s">
        <v>4</v>
      </c>
      <c r="C9" s="12">
        <v>60</v>
      </c>
      <c r="D9" s="12">
        <v>80</v>
      </c>
      <c r="E9" s="38">
        <v>0.23</v>
      </c>
      <c r="F9" s="14">
        <v>1</v>
      </c>
      <c r="H9" s="21">
        <f>IF(ISBLANK(E9),"",DSUM('計算用'!A$1:D$201,'計算用'!D$1,'計算用2'!G2:H3)/DCOUNT('計算用'!A$1:D$201,'計算用'!D$1,'計算用2'!G2:H3))</f>
        <v>0.2606248464000979</v>
      </c>
      <c r="I9" s="21">
        <f aca="true" t="shared" si="3" ref="I9:I15">IF(E9&lt;0.05,"",(IF(F9=0,"",(H9-E9)/E9)))</f>
        <v>0.13315150608738222</v>
      </c>
      <c r="K9" s="25">
        <f t="shared" si="0"/>
        <v>70</v>
      </c>
      <c r="L9" s="39">
        <f t="shared" si="1"/>
        <v>0.23</v>
      </c>
      <c r="M9" s="39">
        <f t="shared" si="2"/>
        <v>0.2606248464000979</v>
      </c>
      <c r="N9" s="39">
        <f>IF(ISBLANK(D9),"",DSUM('計算用'!G$1:J$201,'計算用'!J$1,'計算用2'!G2:H3)/DCOUNT('計算用'!G$1:J$201,'計算用'!J$1,'計算用2'!G2:H3))</f>
        <v>1.1976408379918322</v>
      </c>
    </row>
    <row r="10" spans="2:14" ht="15" customHeight="1" thickBot="1">
      <c r="B10" s="9" t="s">
        <v>5</v>
      </c>
      <c r="C10" s="12">
        <v>80</v>
      </c>
      <c r="D10" s="12">
        <v>100</v>
      </c>
      <c r="E10" s="38">
        <v>0.161</v>
      </c>
      <c r="F10" s="14">
        <v>1</v>
      </c>
      <c r="H10" s="21">
        <f>IF(ISBLANK(E10),"",DSUM('計算用'!A$1:D$201,'計算用'!D$1,'計算用2'!I2:J3)/DCOUNT('計算用'!A$1:D$201,'計算用'!D$1,'計算用2'!I2:J3))</f>
        <v>0.1552514828966589</v>
      </c>
      <c r="I10" s="21">
        <f t="shared" si="3"/>
        <v>-0.03570507517603164</v>
      </c>
      <c r="K10" s="25">
        <f t="shared" si="0"/>
        <v>90</v>
      </c>
      <c r="L10" s="39">
        <f t="shared" si="1"/>
        <v>0.161</v>
      </c>
      <c r="M10" s="39">
        <f t="shared" si="2"/>
        <v>0.1552514828966589</v>
      </c>
      <c r="N10" s="39">
        <f>IF(ISBLANK(D10),"",DSUM('計算用'!G$1:J$201,'計算用'!J$1,'計算用2'!I2:J3)/DCOUNT('計算用'!G$1:J$201,'計算用'!J$1,'計算用2'!I2:J3))</f>
        <v>0.8813586260136099</v>
      </c>
    </row>
    <row r="11" spans="2:14" ht="15" customHeight="1" thickBot="1">
      <c r="B11" s="9" t="s">
        <v>6</v>
      </c>
      <c r="C11" s="12"/>
      <c r="D11" s="12"/>
      <c r="E11" s="38"/>
      <c r="F11" s="14"/>
      <c r="H11" s="21">
        <f>IF(ISBLANK(E11),"",DSUM('計算用'!A$1:D$201,'計算用'!D$1,'計算用2'!K2:L3)/DCOUNT('計算用'!A$1:D$201,'計算用'!D$1,'計算用2'!K2:L3))</f>
      </c>
      <c r="I11" s="21">
        <f t="shared" si="3"/>
      </c>
      <c r="K11" s="25">
        <f t="shared" si="0"/>
      </c>
      <c r="L11" s="39">
        <f t="shared" si="1"/>
      </c>
      <c r="M11" s="39">
        <f t="shared" si="2"/>
      </c>
      <c r="N11" s="39">
        <f>IF(ISBLANK(D11),"",DSUM('計算用'!G$1:J$201,'計算用'!J$1,'計算用2'!K2:L3)/DCOUNT('計算用'!G$1:J$201,'計算用'!J$1,'計算用2'!K2:L3))</f>
      </c>
    </row>
    <row r="12" spans="2:14" ht="15" customHeight="1" thickBot="1">
      <c r="B12" s="9" t="s">
        <v>7</v>
      </c>
      <c r="C12" s="12"/>
      <c r="D12" s="12"/>
      <c r="E12" s="38"/>
      <c r="F12" s="14"/>
      <c r="H12" s="21">
        <f>IF(ISBLANK(E12),"",DSUM('計算用'!A$1:D$201,'計算用'!D$1,'計算用2'!M2:N3)/DCOUNT('計算用'!A$1:D$201,'計算用'!D$1,'計算用2'!M2:N3))</f>
      </c>
      <c r="I12" s="21">
        <f t="shared" si="3"/>
      </c>
      <c r="K12" s="25">
        <f t="shared" si="0"/>
      </c>
      <c r="L12" s="39">
        <f t="shared" si="1"/>
      </c>
      <c r="M12" s="39">
        <f t="shared" si="2"/>
      </c>
      <c r="N12" s="39">
        <f>IF(ISBLANK(D12),"",DSUM('計算用'!G$1:J$201,'計算用'!J$1,'計算用2'!M2:N3)/DCOUNT('計算用'!G$1:J$201,'計算用'!J$1,'計算用2'!M2:N3))</f>
      </c>
    </row>
    <row r="13" spans="2:14" ht="15" customHeight="1" thickBot="1">
      <c r="B13" s="9" t="s">
        <v>8</v>
      </c>
      <c r="C13" s="12"/>
      <c r="D13" s="12"/>
      <c r="E13" s="38"/>
      <c r="F13" s="14"/>
      <c r="H13" s="21">
        <f>IF(ISBLANK(E13),"",DSUM('計算用'!A$1:D$201,'計算用'!D$1,'計算用2'!O2:P3)/DCOUNT('計算用'!A$1:D$201,'計算用'!D$1,'計算用2'!O2:P3))</f>
      </c>
      <c r="I13" s="21">
        <f t="shared" si="3"/>
      </c>
      <c r="K13" s="25">
        <f t="shared" si="0"/>
      </c>
      <c r="L13" s="39">
        <f t="shared" si="1"/>
      </c>
      <c r="M13" s="39">
        <f t="shared" si="2"/>
      </c>
      <c r="N13" s="39">
        <f>IF(ISBLANK(D13),"",DSUM('計算用'!G$1:J$201,'計算用'!J$1,'計算用2'!O2:P3)/DCOUNT('計算用'!G$1:J$201,'計算用'!J$1,'計算用2'!O2:P3))</f>
      </c>
    </row>
    <row r="14" spans="2:14" ht="15" customHeight="1" thickBot="1">
      <c r="B14" s="9" t="s">
        <v>9</v>
      </c>
      <c r="C14" s="12"/>
      <c r="D14" s="12"/>
      <c r="E14" s="38"/>
      <c r="F14" s="14"/>
      <c r="H14" s="21">
        <f>IF(ISBLANK(E14),"",DSUM('計算用'!A$1:D$201,'計算用'!D$1,'計算用2'!Q2:R3)/DCOUNT('計算用'!A$1:D$201,'計算用'!D$1,'計算用2'!Q2:R3))</f>
      </c>
      <c r="I14" s="21">
        <f t="shared" si="3"/>
      </c>
      <c r="K14" s="25">
        <f t="shared" si="0"/>
      </c>
      <c r="L14" s="39">
        <f t="shared" si="1"/>
      </c>
      <c r="M14" s="39">
        <f t="shared" si="2"/>
      </c>
      <c r="N14" s="39">
        <f>IF(ISBLANK(D14),"",DSUM('計算用'!G$1:J$201,'計算用'!J$1,'計算用2'!Q2:R3)/DCOUNT('計算用'!G$1:J$201,'計算用'!J$1,'計算用2'!Q2:R3))</f>
      </c>
    </row>
    <row r="15" spans="2:14" ht="15" customHeight="1" thickBot="1">
      <c r="B15" s="9" t="s">
        <v>22</v>
      </c>
      <c r="C15" s="12"/>
      <c r="D15" s="12"/>
      <c r="E15" s="38"/>
      <c r="F15" s="14"/>
      <c r="H15" s="21">
        <f>IF(ISBLANK(E15),"",DSUM('計算用'!A$1:D$201,'計算用'!D$1,'計算用2'!S2:T3)/DCOUNT('計算用'!A$1:D$201,'計算用'!D$1,'計算用2'!S2:T3))</f>
      </c>
      <c r="I15" s="21">
        <f t="shared" si="3"/>
      </c>
      <c r="K15" s="25">
        <f t="shared" si="0"/>
      </c>
      <c r="L15" s="39">
        <f t="shared" si="1"/>
      </c>
      <c r="M15" s="39">
        <f t="shared" si="2"/>
      </c>
      <c r="N15" s="39">
        <f>IF(ISBLANK(D15),"",DSUM('計算用'!G$1:J$201,'計算用'!J$1,'計算用2'!S2:T3)/DCOUNT('計算用'!G$1:J$201,'計算用'!J$1,'計算用2'!S2:T3))</f>
      </c>
    </row>
    <row r="16" ht="8.25" customHeight="1" thickBot="1"/>
    <row r="17" spans="2:9" ht="15" customHeight="1" thickBot="1">
      <c r="B17" s="9" t="s">
        <v>0</v>
      </c>
      <c r="C17" s="10">
        <v>1985</v>
      </c>
      <c r="H17" s="16" t="s">
        <v>25</v>
      </c>
      <c r="I17" s="24">
        <f>+STDEVP(I6:I15)</f>
        <v>0.06355731784371238</v>
      </c>
    </row>
    <row r="18" spans="2:3" ht="15" customHeight="1" thickBot="1">
      <c r="B18" s="9" t="s">
        <v>1</v>
      </c>
      <c r="C18" s="10">
        <v>1999</v>
      </c>
    </row>
    <row r="19" spans="2:3" ht="15" customHeight="1" thickBot="1">
      <c r="B19" s="29" t="s">
        <v>43</v>
      </c>
      <c r="C19" s="14">
        <v>2063</v>
      </c>
    </row>
    <row r="20" ht="8.25" customHeight="1" thickBot="1"/>
    <row r="21" spans="2:3" ht="27" customHeight="1" thickBot="1">
      <c r="B21" s="13" t="s">
        <v>33</v>
      </c>
      <c r="C21" s="14">
        <v>2.63</v>
      </c>
    </row>
    <row r="22" spans="2:6" ht="27" customHeight="1" thickBot="1">
      <c r="B22" s="13" t="s">
        <v>42</v>
      </c>
      <c r="C22" s="14">
        <v>0.46</v>
      </c>
      <c r="E22" s="33"/>
      <c r="F22" s="35"/>
    </row>
    <row r="23" spans="2:3" ht="27" customHeight="1" thickBot="1">
      <c r="B23" s="13" t="s">
        <v>34</v>
      </c>
      <c r="C23" s="40">
        <v>0.12</v>
      </c>
    </row>
    <row r="24" ht="8.25" customHeight="1"/>
    <row r="25" spans="2:6" ht="8.25" customHeight="1">
      <c r="B25" s="8"/>
      <c r="C25" s="7"/>
      <c r="D25" s="7"/>
      <c r="E25" s="7"/>
      <c r="F25" s="7"/>
    </row>
    <row r="26" spans="2:6" ht="15" customHeight="1">
      <c r="B26" s="17" t="s">
        <v>29</v>
      </c>
      <c r="C26" s="37">
        <f>+(C18-C17)*365*24*3600</f>
        <v>441504000</v>
      </c>
      <c r="D26" s="7"/>
      <c r="E26" s="7"/>
      <c r="F26" s="7"/>
    </row>
    <row r="27" spans="2:6" ht="15" customHeight="1">
      <c r="B27" s="17" t="s">
        <v>28</v>
      </c>
      <c r="C27" s="37">
        <f>+(C19-C17)*365*24*3600</f>
        <v>2459808000</v>
      </c>
      <c r="D27" s="7"/>
      <c r="E27" s="7"/>
      <c r="F27" s="7"/>
    </row>
    <row r="28" spans="2:6" ht="27" customHeight="1">
      <c r="B28" s="15" t="s">
        <v>35</v>
      </c>
      <c r="C28" s="27">
        <f>+C22/365/24/3600</f>
        <v>1.4586504312531711E-08</v>
      </c>
      <c r="D28" s="7"/>
      <c r="E28" s="7"/>
      <c r="F28" s="7"/>
    </row>
    <row r="29" ht="8.25" customHeight="1"/>
    <row r="30" ht="12">
      <c r="B30" s="34" t="s">
        <v>41</v>
      </c>
    </row>
    <row r="31" ht="13.5">
      <c r="B31" s="34" t="s">
        <v>45</v>
      </c>
    </row>
    <row r="32" ht="13.5">
      <c r="B32" s="34" t="s">
        <v>44</v>
      </c>
    </row>
    <row r="33" ht="12">
      <c r="B33" s="34"/>
    </row>
  </sheetData>
  <mergeCells count="9">
    <mergeCell ref="C2:L2"/>
    <mergeCell ref="I4:I5"/>
    <mergeCell ref="K4:K5"/>
    <mergeCell ref="L4:N4"/>
    <mergeCell ref="C4:D4"/>
    <mergeCell ref="E4:E5"/>
    <mergeCell ref="F4:F5"/>
    <mergeCell ref="H4:H5"/>
    <mergeCell ref="M2:N2"/>
  </mergeCells>
  <printOptions/>
  <pageMargins left="0.75" right="0.75" top="1" bottom="1" header="0.512" footer="0.51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3"/>
  <sheetViews>
    <sheetView workbookViewId="0" topLeftCell="A1">
      <selection activeCell="B37" sqref="B37"/>
    </sheetView>
  </sheetViews>
  <sheetFormatPr defaultColWidth="9.33203125" defaultRowHeight="11.25"/>
  <cols>
    <col min="1" max="1" width="3.33203125" style="5" customWidth="1"/>
    <col min="2" max="2" width="20.33203125" style="6" customWidth="1"/>
    <col min="3" max="4" width="10.83203125" style="5" customWidth="1"/>
    <col min="5" max="5" width="14.33203125" style="5" customWidth="1"/>
    <col min="6" max="6" width="5.83203125" style="5" customWidth="1"/>
    <col min="7" max="7" width="7.83203125" style="5" customWidth="1"/>
    <col min="8" max="8" width="14.33203125" style="5" customWidth="1"/>
    <col min="9" max="9" width="10.83203125" style="5" customWidth="1"/>
    <col min="10" max="10" width="7.83203125" style="5" customWidth="1"/>
    <col min="11" max="11" width="9.33203125" style="5" customWidth="1"/>
    <col min="12" max="14" width="12.83203125" style="5" customWidth="1"/>
    <col min="15" max="15" width="3.33203125" style="5" customWidth="1"/>
    <col min="16" max="16384" width="9.33203125" style="5" customWidth="1"/>
  </cols>
  <sheetData>
    <row r="1" spans="1:15" ht="8.25" customHeight="1">
      <c r="A1" s="30"/>
      <c r="B1" s="31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5" ht="15" customHeight="1">
      <c r="A2" s="30"/>
      <c r="B2" s="30"/>
      <c r="C2" s="57" t="s">
        <v>30</v>
      </c>
      <c r="D2" s="57"/>
      <c r="E2" s="57"/>
      <c r="F2" s="57"/>
      <c r="G2" s="57"/>
      <c r="H2" s="57"/>
      <c r="I2" s="57"/>
      <c r="J2" s="57"/>
      <c r="K2" s="57"/>
      <c r="L2" s="57"/>
      <c r="M2" s="30"/>
      <c r="N2" s="30"/>
      <c r="O2" s="30"/>
    </row>
    <row r="3" spans="1:15" ht="8.25" customHeight="1">
      <c r="A3" s="30"/>
      <c r="B3" s="31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</row>
    <row r="4" spans="1:15" ht="15" customHeight="1">
      <c r="A4" s="30"/>
      <c r="B4" s="30"/>
      <c r="C4" s="47" t="s">
        <v>36</v>
      </c>
      <c r="D4" s="48"/>
      <c r="E4" s="49" t="s">
        <v>47</v>
      </c>
      <c r="F4" s="51" t="s">
        <v>12</v>
      </c>
      <c r="G4" s="30"/>
      <c r="H4" s="60" t="s">
        <v>31</v>
      </c>
      <c r="I4" s="42" t="s">
        <v>20</v>
      </c>
      <c r="J4" s="30"/>
      <c r="K4" s="63" t="s">
        <v>24</v>
      </c>
      <c r="L4" s="65" t="s">
        <v>32</v>
      </c>
      <c r="M4" s="66"/>
      <c r="N4" s="67"/>
      <c r="O4" s="30"/>
    </row>
    <row r="5" spans="1:15" ht="25.5" customHeight="1" thickBot="1">
      <c r="A5" s="30"/>
      <c r="B5" s="31"/>
      <c r="C5" s="11" t="s">
        <v>10</v>
      </c>
      <c r="D5" s="11" t="s">
        <v>11</v>
      </c>
      <c r="E5" s="58"/>
      <c r="F5" s="59"/>
      <c r="G5" s="30"/>
      <c r="H5" s="61"/>
      <c r="I5" s="62"/>
      <c r="J5" s="30"/>
      <c r="K5" s="64"/>
      <c r="L5" s="19" t="s">
        <v>23</v>
      </c>
      <c r="M5" s="18" t="s">
        <v>26</v>
      </c>
      <c r="N5" s="18" t="s">
        <v>27</v>
      </c>
      <c r="O5" s="30"/>
    </row>
    <row r="6" spans="1:15" ht="15" customHeight="1" thickBot="1">
      <c r="A6" s="30"/>
      <c r="B6" s="9" t="s">
        <v>21</v>
      </c>
      <c r="C6" s="12">
        <v>0</v>
      </c>
      <c r="D6" s="12">
        <v>20</v>
      </c>
      <c r="E6" s="38">
        <v>2.1505</v>
      </c>
      <c r="F6" s="14">
        <v>1</v>
      </c>
      <c r="G6" s="30"/>
      <c r="H6" s="20">
        <v>2.1791919580327637</v>
      </c>
      <c r="I6" s="21">
        <v>0.013341993970129544</v>
      </c>
      <c r="J6" s="30"/>
      <c r="K6" s="25">
        <v>10</v>
      </c>
      <c r="L6" s="39">
        <v>2.1505</v>
      </c>
      <c r="M6" s="39">
        <v>2.1791919580327637</v>
      </c>
      <c r="N6" s="39">
        <v>2.5042746216652234</v>
      </c>
      <c r="O6" s="30"/>
    </row>
    <row r="7" spans="1:15" ht="15" customHeight="1" thickBot="1">
      <c r="A7" s="30"/>
      <c r="B7" s="9" t="s">
        <v>2</v>
      </c>
      <c r="C7" s="12">
        <v>20</v>
      </c>
      <c r="D7" s="12">
        <v>40</v>
      </c>
      <c r="E7" s="38">
        <v>1.196</v>
      </c>
      <c r="F7" s="14">
        <v>1</v>
      </c>
      <c r="G7" s="30"/>
      <c r="H7" s="21">
        <v>1.1950501904993243</v>
      </c>
      <c r="I7" s="21">
        <v>-0.0007941551008994075</v>
      </c>
      <c r="J7" s="30"/>
      <c r="K7" s="25">
        <v>30</v>
      </c>
      <c r="L7" s="39">
        <v>1.196</v>
      </c>
      <c r="M7" s="39">
        <v>1.1950501904993243</v>
      </c>
      <c r="N7" s="39">
        <v>2.022902062187881</v>
      </c>
      <c r="O7" s="30"/>
    </row>
    <row r="8" spans="1:15" ht="15" customHeight="1" thickBot="1">
      <c r="A8" s="30"/>
      <c r="B8" s="9" t="s">
        <v>3</v>
      </c>
      <c r="C8" s="12">
        <v>40</v>
      </c>
      <c r="D8" s="12">
        <v>60</v>
      </c>
      <c r="E8" s="38">
        <v>0.276</v>
      </c>
      <c r="F8" s="14">
        <v>0</v>
      </c>
      <c r="G8" s="30"/>
      <c r="H8" s="21">
        <v>0.5631350246315638</v>
      </c>
      <c r="I8" s="21" t="s">
        <v>38</v>
      </c>
      <c r="J8" s="30"/>
      <c r="K8" s="25">
        <v>50</v>
      </c>
      <c r="L8" s="39">
        <v>0.276</v>
      </c>
      <c r="M8" s="39">
        <v>0.5631350246315638</v>
      </c>
      <c r="N8" s="39">
        <v>1.5809746074926405</v>
      </c>
      <c r="O8" s="30"/>
    </row>
    <row r="9" spans="1:15" ht="15" customHeight="1" thickBot="1">
      <c r="A9" s="30"/>
      <c r="B9" s="9" t="s">
        <v>4</v>
      </c>
      <c r="C9" s="12">
        <v>60</v>
      </c>
      <c r="D9" s="12">
        <v>80</v>
      </c>
      <c r="E9" s="38">
        <v>0.23</v>
      </c>
      <c r="F9" s="14">
        <v>1</v>
      </c>
      <c r="G9" s="30"/>
      <c r="H9" s="21">
        <v>0.2606248464000979</v>
      </c>
      <c r="I9" s="21">
        <v>0.13315150608738222</v>
      </c>
      <c r="J9" s="30"/>
      <c r="K9" s="25">
        <v>70</v>
      </c>
      <c r="L9" s="39">
        <v>0.23</v>
      </c>
      <c r="M9" s="39">
        <v>0.2606248464000979</v>
      </c>
      <c r="N9" s="39">
        <v>1.1976408379918322</v>
      </c>
      <c r="O9" s="30"/>
    </row>
    <row r="10" spans="1:15" ht="15" customHeight="1" thickBot="1">
      <c r="A10" s="30"/>
      <c r="B10" s="9" t="s">
        <v>5</v>
      </c>
      <c r="C10" s="12">
        <v>80</v>
      </c>
      <c r="D10" s="12">
        <v>100</v>
      </c>
      <c r="E10" s="38">
        <v>0.161</v>
      </c>
      <c r="F10" s="14">
        <v>1</v>
      </c>
      <c r="G10" s="30"/>
      <c r="H10" s="21">
        <v>0.1552514828966589</v>
      </c>
      <c r="I10" s="21">
        <v>-0.03570507517603164</v>
      </c>
      <c r="J10" s="30"/>
      <c r="K10" s="25">
        <v>90</v>
      </c>
      <c r="L10" s="39">
        <v>0.161</v>
      </c>
      <c r="M10" s="39">
        <v>0.1552514828966589</v>
      </c>
      <c r="N10" s="39">
        <v>0.8813586260136099</v>
      </c>
      <c r="O10" s="30"/>
    </row>
    <row r="11" spans="1:15" ht="15" customHeight="1" thickBot="1">
      <c r="A11" s="30"/>
      <c r="B11" s="9" t="s">
        <v>6</v>
      </c>
      <c r="C11" s="12"/>
      <c r="D11" s="12"/>
      <c r="E11" s="38"/>
      <c r="F11" s="14"/>
      <c r="G11" s="30"/>
      <c r="H11" s="22" t="s">
        <v>38</v>
      </c>
      <c r="I11" s="23" t="s">
        <v>38</v>
      </c>
      <c r="J11" s="30"/>
      <c r="K11" s="25" t="s">
        <v>38</v>
      </c>
      <c r="L11" s="39" t="s">
        <v>38</v>
      </c>
      <c r="M11" s="39" t="s">
        <v>38</v>
      </c>
      <c r="N11" s="39" t="s">
        <v>38</v>
      </c>
      <c r="O11" s="30"/>
    </row>
    <row r="12" spans="1:15" ht="15" customHeight="1" thickBot="1">
      <c r="A12" s="30"/>
      <c r="B12" s="9" t="s">
        <v>7</v>
      </c>
      <c r="C12" s="12"/>
      <c r="D12" s="12"/>
      <c r="E12" s="38"/>
      <c r="F12" s="14"/>
      <c r="G12" s="30"/>
      <c r="H12" s="22" t="s">
        <v>38</v>
      </c>
      <c r="I12" s="23" t="s">
        <v>38</v>
      </c>
      <c r="J12" s="30"/>
      <c r="K12" s="25" t="s">
        <v>38</v>
      </c>
      <c r="L12" s="39" t="s">
        <v>38</v>
      </c>
      <c r="M12" s="39" t="s">
        <v>38</v>
      </c>
      <c r="N12" s="39" t="s">
        <v>38</v>
      </c>
      <c r="O12" s="30"/>
    </row>
    <row r="13" spans="1:15" ht="15" customHeight="1" thickBot="1">
      <c r="A13" s="30"/>
      <c r="B13" s="9" t="s">
        <v>8</v>
      </c>
      <c r="C13" s="12"/>
      <c r="D13" s="12"/>
      <c r="E13" s="38"/>
      <c r="F13" s="14"/>
      <c r="G13" s="30"/>
      <c r="H13" s="22" t="s">
        <v>38</v>
      </c>
      <c r="I13" s="23" t="s">
        <v>38</v>
      </c>
      <c r="J13" s="30"/>
      <c r="K13" s="25" t="s">
        <v>38</v>
      </c>
      <c r="L13" s="39" t="s">
        <v>38</v>
      </c>
      <c r="M13" s="39" t="s">
        <v>38</v>
      </c>
      <c r="N13" s="39" t="s">
        <v>38</v>
      </c>
      <c r="O13" s="30"/>
    </row>
    <row r="14" spans="1:15" ht="15" customHeight="1" thickBot="1">
      <c r="A14" s="30"/>
      <c r="B14" s="9" t="s">
        <v>9</v>
      </c>
      <c r="C14" s="12"/>
      <c r="D14" s="12"/>
      <c r="E14" s="38"/>
      <c r="F14" s="14"/>
      <c r="G14" s="30"/>
      <c r="H14" s="22" t="s">
        <v>38</v>
      </c>
      <c r="I14" s="23" t="s">
        <v>38</v>
      </c>
      <c r="J14" s="30"/>
      <c r="K14" s="25" t="s">
        <v>38</v>
      </c>
      <c r="L14" s="39" t="s">
        <v>38</v>
      </c>
      <c r="M14" s="39" t="s">
        <v>38</v>
      </c>
      <c r="N14" s="39" t="s">
        <v>38</v>
      </c>
      <c r="O14" s="30"/>
    </row>
    <row r="15" spans="1:15" ht="15" customHeight="1" thickBot="1">
      <c r="A15" s="30"/>
      <c r="B15" s="9" t="s">
        <v>22</v>
      </c>
      <c r="C15" s="12"/>
      <c r="D15" s="12"/>
      <c r="E15" s="38"/>
      <c r="F15" s="14"/>
      <c r="G15" s="30"/>
      <c r="H15" s="22" t="s">
        <v>38</v>
      </c>
      <c r="I15" s="23" t="s">
        <v>38</v>
      </c>
      <c r="J15" s="30"/>
      <c r="K15" s="25" t="s">
        <v>38</v>
      </c>
      <c r="L15" s="39" t="s">
        <v>38</v>
      </c>
      <c r="M15" s="39" t="s">
        <v>38</v>
      </c>
      <c r="N15" s="39" t="s">
        <v>38</v>
      </c>
      <c r="O15" s="30"/>
    </row>
    <row r="16" spans="1:15" ht="8.25" customHeight="1" thickBot="1">
      <c r="A16" s="30"/>
      <c r="B16" s="31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</row>
    <row r="17" spans="1:15" ht="15" customHeight="1" thickBot="1">
      <c r="A17" s="30"/>
      <c r="B17" s="9" t="s">
        <v>0</v>
      </c>
      <c r="C17" s="10">
        <v>1985</v>
      </c>
      <c r="D17" s="30"/>
      <c r="E17" s="30"/>
      <c r="F17" s="30"/>
      <c r="G17" s="30"/>
      <c r="H17" s="16" t="s">
        <v>37</v>
      </c>
      <c r="I17" s="24">
        <v>0.06355731784371238</v>
      </c>
      <c r="J17" s="30"/>
      <c r="K17" s="30"/>
      <c r="L17" s="30"/>
      <c r="M17" s="30"/>
      <c r="N17" s="30"/>
      <c r="O17" s="30"/>
    </row>
    <row r="18" spans="1:15" ht="15" customHeight="1" thickBot="1">
      <c r="A18" s="30"/>
      <c r="B18" s="9" t="s">
        <v>1</v>
      </c>
      <c r="C18" s="10">
        <v>1999</v>
      </c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</row>
    <row r="19" spans="1:15" ht="15" customHeight="1" thickBot="1">
      <c r="A19" s="30"/>
      <c r="B19" s="29" t="s">
        <v>43</v>
      </c>
      <c r="C19" s="14">
        <v>2065</v>
      </c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</row>
    <row r="20" spans="1:15" ht="8.25" customHeight="1" thickBot="1">
      <c r="A20" s="30"/>
      <c r="B20" s="31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</row>
    <row r="21" spans="1:15" ht="27" customHeight="1" thickBot="1">
      <c r="A21" s="30"/>
      <c r="B21" s="13" t="s">
        <v>33</v>
      </c>
      <c r="C21" s="14">
        <v>0.63</v>
      </c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</row>
    <row r="22" spans="1:15" ht="27" customHeight="1" thickBot="1">
      <c r="A22" s="30"/>
      <c r="B22" s="13" t="s">
        <v>42</v>
      </c>
      <c r="C22" s="14">
        <v>0.46</v>
      </c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</row>
    <row r="23" spans="1:15" ht="27" customHeight="1" thickBot="1">
      <c r="A23" s="30"/>
      <c r="B23" s="13" t="s">
        <v>34</v>
      </c>
      <c r="C23" s="40">
        <v>0.12</v>
      </c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</row>
    <row r="24" spans="1:15" s="7" customFormat="1" ht="8.25" customHeight="1">
      <c r="A24" s="30"/>
      <c r="B24" s="31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</row>
    <row r="25" spans="1:15" s="7" customFormat="1" ht="8.25" customHeight="1">
      <c r="A25" s="30"/>
      <c r="B25" s="31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</row>
    <row r="26" spans="1:15" ht="15" customHeight="1">
      <c r="A26" s="30"/>
      <c r="B26" s="17" t="s">
        <v>29</v>
      </c>
      <c r="C26" s="26">
        <v>441504000</v>
      </c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</row>
    <row r="27" spans="1:15" ht="15" customHeight="1">
      <c r="A27" s="30"/>
      <c r="B27" s="17" t="s">
        <v>28</v>
      </c>
      <c r="C27" s="26">
        <v>2522880000</v>
      </c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</row>
    <row r="28" spans="1:15" ht="27" customHeight="1">
      <c r="A28" s="30"/>
      <c r="B28" s="15" t="s">
        <v>35</v>
      </c>
      <c r="C28" s="27">
        <v>1.4586504312531711E-08</v>
      </c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</row>
    <row r="29" spans="1:15" ht="12">
      <c r="A29" s="30"/>
      <c r="B29" s="31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</row>
    <row r="30" spans="1:15" ht="12">
      <c r="A30" s="30"/>
      <c r="B30" s="36" t="s">
        <v>39</v>
      </c>
      <c r="C30" s="32"/>
      <c r="D30" s="32"/>
      <c r="E30" s="32"/>
      <c r="F30" s="32"/>
      <c r="G30" s="32"/>
      <c r="H30" s="32"/>
      <c r="I30" s="30"/>
      <c r="J30" s="30"/>
      <c r="K30" s="30"/>
      <c r="L30" s="30"/>
      <c r="M30" s="30"/>
      <c r="N30" s="30"/>
      <c r="O30" s="30"/>
    </row>
    <row r="31" spans="1:15" ht="12">
      <c r="A31" s="30"/>
      <c r="B31" s="36" t="s">
        <v>40</v>
      </c>
      <c r="C31" s="32"/>
      <c r="D31" s="32"/>
      <c r="E31" s="32"/>
      <c r="F31" s="32"/>
      <c r="G31" s="32"/>
      <c r="H31" s="32"/>
      <c r="I31" s="30"/>
      <c r="J31" s="30"/>
      <c r="K31" s="30"/>
      <c r="L31" s="30"/>
      <c r="M31" s="30"/>
      <c r="N31" s="30"/>
      <c r="O31" s="30"/>
    </row>
    <row r="32" spans="1:15" ht="12">
      <c r="A32" s="30"/>
      <c r="B32" s="31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</row>
    <row r="33" spans="1:15" ht="12">
      <c r="A33" s="30"/>
      <c r="B33" s="31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</row>
  </sheetData>
  <mergeCells count="8">
    <mergeCell ref="C2:L2"/>
    <mergeCell ref="C4:D4"/>
    <mergeCell ref="E4:E5"/>
    <mergeCell ref="F4:F5"/>
    <mergeCell ref="H4:H5"/>
    <mergeCell ref="I4:I5"/>
    <mergeCell ref="K4:K5"/>
    <mergeCell ref="L4:N4"/>
  </mergeCells>
  <printOptions/>
  <pageMargins left="0.75" right="0.75" top="1" bottom="1" header="0.512" footer="0.51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01"/>
  <sheetViews>
    <sheetView workbookViewId="0" topLeftCell="A1">
      <selection activeCell="E12" sqref="E12"/>
    </sheetView>
  </sheetViews>
  <sheetFormatPr defaultColWidth="9.33203125" defaultRowHeight="11.25"/>
  <cols>
    <col min="1" max="4" width="10.83203125" style="0" customWidth="1"/>
    <col min="7" max="10" width="10.83203125" style="0" customWidth="1"/>
  </cols>
  <sheetData>
    <row r="1" spans="1:10" ht="11.25">
      <c r="A1" t="s">
        <v>19</v>
      </c>
      <c r="B1" t="s">
        <v>13</v>
      </c>
      <c r="C1" s="1" t="s">
        <v>14</v>
      </c>
      <c r="D1" s="1" t="s">
        <v>15</v>
      </c>
      <c r="G1" t="s">
        <v>19</v>
      </c>
      <c r="H1" t="s">
        <v>13</v>
      </c>
      <c r="I1" s="1" t="s">
        <v>14</v>
      </c>
      <c r="J1" s="1" t="s">
        <v>15</v>
      </c>
    </row>
    <row r="2" spans="1:10" ht="11.25">
      <c r="A2">
        <v>1</v>
      </c>
      <c r="B2">
        <f>+A2/10/2/('算出シート'!C$28*'算出シート'!C$26)^0.5</f>
        <v>0.019702760155977515</v>
      </c>
      <c r="C2">
        <f aca="true" t="shared" si="0" ref="C2:C65">1/(1+0.278393*B2+0.230389*B2^2+0.000972*B2^3+0.078108*B2^4)^4</f>
        <v>0.9780090609815724</v>
      </c>
      <c r="D2">
        <f>+'算出シート'!C$21*'計算用'!C2+'算出シート'!C$23</f>
        <v>2.6921638303815354</v>
      </c>
      <c r="G2">
        <v>1</v>
      </c>
      <c r="H2" s="28">
        <f>+G2/10/2/('算出シート'!C$28*('算出シート'!C$27))^0.5</f>
        <v>0.008347257041177223</v>
      </c>
      <c r="I2">
        <f aca="true" t="shared" si="1" ref="I2:I65">1/(1+0.278393*H2+0.230389*H2^2+0.000972*H2^3+0.078108*H2^4)^4</f>
        <v>0.9906950083442629</v>
      </c>
      <c r="J2">
        <f>+'算出シート'!C$21*'計算用'!I2+'算出シート'!C$23</f>
        <v>2.7255278719454115</v>
      </c>
    </row>
    <row r="3" spans="1:10" ht="11.25">
      <c r="A3">
        <v>2</v>
      </c>
      <c r="B3">
        <f>+A3/10/2/('算出シート'!C$28*'算出シート'!C$26)^0.5</f>
        <v>0.03940552031195503</v>
      </c>
      <c r="C3">
        <f t="shared" si="0"/>
        <v>0.9559419133043269</v>
      </c>
      <c r="D3">
        <f>+'算出シート'!C$21*'計算用'!C3+'算出シート'!C$23</f>
        <v>2.6341272319903797</v>
      </c>
      <c r="G3">
        <v>2</v>
      </c>
      <c r="H3" s="28">
        <f>+G3/10/2/('算出シート'!C$28*('算出シート'!C$27))^0.5</f>
        <v>0.016694514082354447</v>
      </c>
      <c r="I3">
        <f t="shared" si="1"/>
        <v>0.9813725111923922</v>
      </c>
      <c r="J3">
        <f>+'算出シート'!C$21*'計算用'!I3+'算出シート'!C$23</f>
        <v>2.7010097044359913</v>
      </c>
    </row>
    <row r="4" spans="1:10" ht="11.25">
      <c r="A4">
        <v>3</v>
      </c>
      <c r="B4">
        <f>+A4/10/2/('算出シート'!C$28*'算出シート'!C$26)^0.5</f>
        <v>0.05910828046793254</v>
      </c>
      <c r="C4">
        <f t="shared" si="0"/>
        <v>0.9338340606711258</v>
      </c>
      <c r="D4">
        <f>+'算出シート'!C$21*'計算用'!C4+'算出シート'!C$23</f>
        <v>2.575983579565061</v>
      </c>
      <c r="G4">
        <v>3</v>
      </c>
      <c r="H4" s="28">
        <f>+G4/10/2/('算出シート'!C$28*('算出シート'!C$27))^0.5</f>
        <v>0.02504177112353167</v>
      </c>
      <c r="I4">
        <f t="shared" si="1"/>
        <v>0.9720353551156381</v>
      </c>
      <c r="J4">
        <f>+'算出シート'!C$21*'計算用'!I4+'算出シート'!C$23</f>
        <v>2.6764529839541282</v>
      </c>
    </row>
    <row r="5" spans="1:10" ht="11.25">
      <c r="A5">
        <v>4</v>
      </c>
      <c r="B5">
        <f>+A5/10/2/('算出シート'!C$28*'算出シート'!C$26)^0.5</f>
        <v>0.07881104062391006</v>
      </c>
      <c r="C5">
        <f t="shared" si="0"/>
        <v>0.9117188297309936</v>
      </c>
      <c r="D5">
        <f>+'算出シート'!C$21*'計算用'!C5+'算出シート'!C$23</f>
        <v>2.517820522192513</v>
      </c>
      <c r="G5">
        <v>4</v>
      </c>
      <c r="H5" s="28">
        <f>+G5/10/2/('算出シート'!C$28*('算出シート'!C$27))^0.5</f>
        <v>0.033389028164708894</v>
      </c>
      <c r="I5">
        <f t="shared" si="1"/>
        <v>0.9626863140193715</v>
      </c>
      <c r="J5">
        <f>+'算出シート'!C$21*'計算用'!I5+'算出シート'!C$23</f>
        <v>2.651865005870947</v>
      </c>
    </row>
    <row r="6" spans="1:10" ht="11.25">
      <c r="A6">
        <v>5</v>
      </c>
      <c r="B6">
        <f>+A6/10/2/('算出シート'!C$28*'算出シート'!C$26)^0.5</f>
        <v>0.09851380077988757</v>
      </c>
      <c r="C6">
        <f t="shared" si="0"/>
        <v>0.8896274451369213</v>
      </c>
      <c r="D6">
        <f>+'算出シート'!C$21*'計算用'!C6+'算出シート'!C$23</f>
        <v>2.459720180710103</v>
      </c>
      <c r="G6">
        <v>5</v>
      </c>
      <c r="H6" s="28">
        <f>+G6/10/2/('算出シート'!C$28*('算出シート'!C$27))^0.5</f>
        <v>0.04173628520588611</v>
      </c>
      <c r="I6">
        <f t="shared" si="1"/>
        <v>0.9533280900192662</v>
      </c>
      <c r="J6">
        <f>+'算出シート'!C$21*'計算用'!I6+'算出シート'!C$23</f>
        <v>2.62725287675067</v>
      </c>
    </row>
    <row r="7" spans="1:10" ht="11.25">
      <c r="A7">
        <v>6</v>
      </c>
      <c r="B7">
        <f>+A7/10/2/('算出シート'!C$28*'算出シート'!C$26)^0.5</f>
        <v>0.11821656093586508</v>
      </c>
      <c r="C7">
        <f t="shared" si="0"/>
        <v>0.8675891103165762</v>
      </c>
      <c r="D7">
        <f>+'算出シート'!C$21*'計算用'!C7+'算出シート'!C$23</f>
        <v>2.4017593601325955</v>
      </c>
      <c r="G7">
        <v>6</v>
      </c>
      <c r="H7" s="28">
        <f>+G7/10/2/('算出シート'!C$28*('算出シート'!C$27))^0.5</f>
        <v>0.05008354224706334</v>
      </c>
      <c r="I7">
        <f t="shared" si="1"/>
        <v>0.943963314367431</v>
      </c>
      <c r="J7">
        <f>+'算出シート'!C$21*'計算用'!I7+'算出シート'!C$23</f>
        <v>2.6026235167863434</v>
      </c>
    </row>
    <row r="8" spans="1:10" ht="11.25">
      <c r="A8">
        <v>7</v>
      </c>
      <c r="B8">
        <f>+A8/10/2/('算出シート'!C$28*'算出シート'!C$26)^0.5</f>
        <v>0.1379193210918426</v>
      </c>
      <c r="C8">
        <f t="shared" si="0"/>
        <v>0.8456310924474341</v>
      </c>
      <c r="D8">
        <f>+'算出シート'!C$21*'計算用'!C8+'算出シート'!C$23</f>
        <v>2.3440097731367517</v>
      </c>
      <c r="G8">
        <v>7</v>
      </c>
      <c r="H8" s="28">
        <f>+G8/10/2/('算出シート'!C$28*('算出シート'!C$27))^0.5</f>
        <v>0.058430799288240555</v>
      </c>
      <c r="I8">
        <f t="shared" si="1"/>
        <v>0.9345945484240576</v>
      </c>
      <c r="J8">
        <f>+'算出シート'!C$21*'計算用'!I8+'算出シート'!C$23</f>
        <v>2.5779836623552717</v>
      </c>
    </row>
    <row r="9" spans="1:10" ht="11.25">
      <c r="A9">
        <v>8</v>
      </c>
      <c r="B9">
        <f>+A9/10/2/('算出シート'!C$28*'算出シート'!C$26)^0.5</f>
        <v>0.15762208124782012</v>
      </c>
      <c r="C9">
        <f t="shared" si="0"/>
        <v>0.8237788102729585</v>
      </c>
      <c r="D9">
        <f>+'算出シート'!C$21*'計算用'!C9+'算出シート'!C$23</f>
        <v>2.2865382710178808</v>
      </c>
      <c r="G9">
        <v>8</v>
      </c>
      <c r="H9" s="28">
        <f>+G9/10/2/('算出シート'!C$28*('算出シート'!C$27))^0.5</f>
        <v>0.06677805632941779</v>
      </c>
      <c r="I9">
        <f t="shared" si="1"/>
        <v>0.9252242846703316</v>
      </c>
      <c r="J9">
        <f>+'算出シート'!C$21*'計算用'!I9+'算出シート'!C$23</f>
        <v>2.553339868682972</v>
      </c>
    </row>
    <row r="10" spans="1:10" ht="11.25">
      <c r="A10">
        <v>9</v>
      </c>
      <c r="B10">
        <f>+A10/10/2/('算出シート'!C$28*'算出シート'!C$26)^0.5</f>
        <v>0.17732484140379765</v>
      </c>
      <c r="C10">
        <f t="shared" si="0"/>
        <v>0.8020559235380917</v>
      </c>
      <c r="D10">
        <f>+'算出シート'!C$21*'計算用'!C10+'算出シート'!C$23</f>
        <v>2.229407078905181</v>
      </c>
      <c r="G10">
        <v>9</v>
      </c>
      <c r="H10" s="28">
        <f>+G10/10/2/('算出シート'!C$28*('算出シート'!C$27))^0.5</f>
        <v>0.07512531337059501</v>
      </c>
      <c r="I10">
        <f t="shared" si="1"/>
        <v>0.9158549477584804</v>
      </c>
      <c r="J10">
        <f>+'算出シート'!C$21*'計算用'!I10+'算出シート'!C$23</f>
        <v>2.5286985126048034</v>
      </c>
    </row>
    <row r="11" spans="1:10" ht="11.25">
      <c r="A11">
        <v>10</v>
      </c>
      <c r="B11">
        <f>+A11/10/2/('算出シート'!C$28*'算出シート'!C$26)^0.5</f>
        <v>0.19702760155977514</v>
      </c>
      <c r="C11">
        <f t="shared" si="0"/>
        <v>0.780484422958813</v>
      </c>
      <c r="D11">
        <f>+'算出シート'!C$21*'計算用'!C11+'算出シート'!C$23</f>
        <v>2.1726740323816784</v>
      </c>
      <c r="G11">
        <v>10</v>
      </c>
      <c r="H11" s="28">
        <f>+G11/10/2/('算出シート'!C$28*('算出シート'!C$27))^0.5</f>
        <v>0.08347257041177222</v>
      </c>
      <c r="I11">
        <f t="shared" si="1"/>
        <v>0.9064888955949955</v>
      </c>
      <c r="J11">
        <f>+'算出シート'!C$21*'計算用'!I11+'算出シート'!C$23</f>
        <v>2.504065795414838</v>
      </c>
    </row>
    <row r="12" spans="1:10" ht="11.25">
      <c r="A12">
        <v>11</v>
      </c>
      <c r="B12">
        <f>+A12/10/2/('算出シート'!C$28*'算出シート'!C$26)^0.5</f>
        <v>0.21673036171575266</v>
      </c>
      <c r="C12">
        <f t="shared" si="0"/>
        <v>0.7590847197710281</v>
      </c>
      <c r="D12">
        <f>+'算出シート'!C$21*'計算用'!C12+'算出シート'!C$23</f>
        <v>2.116392812997804</v>
      </c>
      <c r="G12">
        <v>11</v>
      </c>
      <c r="H12" s="28">
        <f>+G12/10/2/('算出シート'!C$28*('算出シート'!C$27))^0.5</f>
        <v>0.09181982745294946</v>
      </c>
      <c r="I12">
        <f t="shared" si="1"/>
        <v>0.8971284204532097</v>
      </c>
      <c r="J12">
        <f>+'算出シート'!C$21*'計算用'!I12+'算出シート'!C$23</f>
        <v>2.4794477457919415</v>
      </c>
    </row>
    <row r="13" spans="1:10" ht="11.25">
      <c r="A13">
        <v>12</v>
      </c>
      <c r="B13">
        <f>+A13/10/2/('算出シート'!C$28*'算出シート'!C$26)^0.5</f>
        <v>0.23643312187173016</v>
      </c>
      <c r="C13">
        <f t="shared" si="0"/>
        <v>0.7378757340276322</v>
      </c>
      <c r="D13">
        <f>+'算出シート'!C$21*'計算用'!C13+'算出シート'!C$23</f>
        <v>2.0606131804926724</v>
      </c>
      <c r="G13">
        <v>12</v>
      </c>
      <c r="H13" s="28">
        <f>+G13/10/2/('算出シート'!C$28*('算出シート'!C$27))^0.5</f>
        <v>0.10016708449412667</v>
      </c>
      <c r="I13">
        <f t="shared" si="1"/>
        <v>0.8877757501115924</v>
      </c>
      <c r="J13">
        <f>+'算出シート'!C$21*'計算用'!I13+'算出シート'!C$23</f>
        <v>2.454850222793488</v>
      </c>
    </row>
    <row r="14" spans="1:10" ht="11.25">
      <c r="A14">
        <v>13</v>
      </c>
      <c r="B14">
        <f>+A14/10/2/('算出シート'!C$28*'算出シート'!C$26)^0.5</f>
        <v>0.2561358820277077</v>
      </c>
      <c r="C14">
        <f t="shared" si="0"/>
        <v>0.7168749809289279</v>
      </c>
      <c r="D14">
        <f>+'算出シート'!C$21*'計算用'!C14+'算出シート'!C$23</f>
        <v>2.00538119984308</v>
      </c>
      <c r="G14">
        <v>13</v>
      </c>
      <c r="H14" s="28">
        <f>+G14/10/2/('算出シート'!C$28*('算出シート'!C$27))^0.5</f>
        <v>0.1085143415353039</v>
      </c>
      <c r="I14">
        <f t="shared" si="1"/>
        <v>0.8784330490142345</v>
      </c>
      <c r="J14">
        <f>+'算出シート'!C$21*'計算用'!I14+'算出シート'!C$23</f>
        <v>2.4302789189074367</v>
      </c>
    </row>
    <row r="15" spans="1:10" ht="11.25">
      <c r="A15">
        <v>14</v>
      </c>
      <c r="B15">
        <f>+A15/10/2/('算出シート'!C$28*'算出シート'!C$26)^0.5</f>
        <v>0.2758386421836852</v>
      </c>
      <c r="C15">
        <f t="shared" si="0"/>
        <v>0.6960986545802136</v>
      </c>
      <c r="D15">
        <f>+'算出シート'!C$21*'計算用'!C15+'算出シート'!C$23</f>
        <v>1.9507394615459615</v>
      </c>
      <c r="G15">
        <v>14</v>
      </c>
      <c r="H15" s="28">
        <f>+G15/10/2/('算出シート'!C$28*('算出シート'!C$27))^0.5</f>
        <v>0.11686159857648111</v>
      </c>
      <c r="I15">
        <f t="shared" si="1"/>
        <v>0.8691024194501817</v>
      </c>
      <c r="J15">
        <f>+'算出シート'!C$21*'計算用'!I15+'算出シート'!C$23</f>
        <v>2.405739363153978</v>
      </c>
    </row>
    <row r="16" spans="1:10" ht="11.25">
      <c r="A16">
        <v>15</v>
      </c>
      <c r="B16">
        <f>+A16/10/2/('算出シート'!C$28*'算出シート'!C$26)^0.5</f>
        <v>0.2955414023396627</v>
      </c>
      <c r="C16">
        <f t="shared" si="0"/>
        <v>0.6755617086713849</v>
      </c>
      <c r="D16">
        <f>+'算出シート'!C$21*'計算用'!C16+'算出シート'!C$23</f>
        <v>1.8967272938057422</v>
      </c>
      <c r="G16">
        <v>15</v>
      </c>
      <c r="H16" s="28">
        <f>+G16/10/2/('算出シート'!C$28*('算出シート'!C$27))^0.5</f>
        <v>0.12520885561765835</v>
      </c>
      <c r="I16">
        <f t="shared" si="1"/>
        <v>0.8597859027483999</v>
      </c>
      <c r="J16">
        <f>+'算出シート'!C$21*'計算用'!I16+'算出シート'!C$23</f>
        <v>2.381236924228292</v>
      </c>
    </row>
    <row r="17" spans="1:10" ht="11.25">
      <c r="A17">
        <v>16</v>
      </c>
      <c r="B17">
        <f>+A17/10/2/('算出シート'!C$28*'算出シート'!C$26)^0.5</f>
        <v>0.31524416249564025</v>
      </c>
      <c r="C17">
        <f t="shared" si="0"/>
        <v>0.6552779336666474</v>
      </c>
      <c r="D17">
        <f>+'算出シート'!C$21*'計算用'!C17+'算出シート'!C$23</f>
        <v>1.843380965543283</v>
      </c>
      <c r="G17">
        <v>16</v>
      </c>
      <c r="H17" s="28">
        <f>+G17/10/2/('算出シート'!C$28*('算出シート'!C$27))^0.5</f>
        <v>0.13355611265883557</v>
      </c>
      <c r="I17">
        <f t="shared" si="1"/>
        <v>0.8504854804853217</v>
      </c>
      <c r="J17">
        <f>+'算出シート'!C$21*'計算用'!I17+'算出シート'!C$23</f>
        <v>2.356776813676396</v>
      </c>
    </row>
    <row r="18" spans="1:10" ht="11.25">
      <c r="A18">
        <v>17</v>
      </c>
      <c r="B18">
        <f>+A18/10/2/('算出シート'!C$28*'算出シート'!C$26)^0.5</f>
        <v>0.33494692265161774</v>
      </c>
      <c r="C18">
        <f t="shared" si="0"/>
        <v>0.6352600301783149</v>
      </c>
      <c r="D18">
        <f>+'算出シート'!C$21*'計算用'!C18+'算出シート'!C$23</f>
        <v>1.7907338793689682</v>
      </c>
      <c r="G18">
        <v>17</v>
      </c>
      <c r="H18" s="28">
        <f>+G18/10/2/('算出シート'!C$28*('算出シート'!C$27))^0.5</f>
        <v>0.14190336970001277</v>
      </c>
      <c r="I18">
        <f t="shared" si="1"/>
        <v>0.8412030757020463</v>
      </c>
      <c r="J18">
        <f>+'算出シート'!C$21*'計算用'!I18+'算出シート'!C$23</f>
        <v>2.332364089096382</v>
      </c>
    </row>
    <row r="19" spans="1:10" ht="11.25">
      <c r="A19">
        <v>18</v>
      </c>
      <c r="B19">
        <f>+A19/10/2/('算出シート'!C$28*'算出シート'!C$26)^0.5</f>
        <v>0.3546496828075953</v>
      </c>
      <c r="C19">
        <f t="shared" si="0"/>
        <v>0.615519678277185</v>
      </c>
      <c r="D19">
        <f>+'算出シート'!C$21*'計算用'!C19+'算出シート'!C$23</f>
        <v>1.7388167538689965</v>
      </c>
      <c r="G19">
        <v>18</v>
      </c>
      <c r="H19" s="28">
        <f>+G19/10/2/('算出シート'!C$28*('算出シート'!C$27))^0.5</f>
        <v>0.15025062674119002</v>
      </c>
      <c r="I19">
        <f t="shared" si="1"/>
        <v>0.8319405541284381</v>
      </c>
      <c r="J19">
        <f>+'算出シート'!C$21*'計算用'!I19+'算出シート'!C$23</f>
        <v>2.3080036573577924</v>
      </c>
    </row>
    <row r="20" spans="1:10" ht="11.25">
      <c r="A20">
        <v>19</v>
      </c>
      <c r="B20">
        <f>+A20/10/2/('算出シート'!C$28*'算出シート'!C$26)^0.5</f>
        <v>0.37435244296357273</v>
      </c>
      <c r="C20">
        <f t="shared" si="0"/>
        <v>0.5960676025636209</v>
      </c>
      <c r="D20">
        <f>+'算出シート'!C$21*'計算用'!C20+'算出シート'!C$23</f>
        <v>1.6876577947423228</v>
      </c>
      <c r="G20">
        <v>19</v>
      </c>
      <c r="H20" s="28">
        <f>+G20/10/2/('算出シート'!C$28*('算出シート'!C$27))^0.5</f>
        <v>0.15859788378236722</v>
      </c>
      <c r="I20">
        <f t="shared" si="1"/>
        <v>0.8226997254114669</v>
      </c>
      <c r="J20">
        <f>+'算出シート'!C$21*'計算用'!I20+'算出シート'!C$23</f>
        <v>2.283700277832158</v>
      </c>
    </row>
    <row r="21" spans="1:10" ht="11.25">
      <c r="A21">
        <v>20</v>
      </c>
      <c r="B21">
        <f>+A21/10/2/('算出シート'!C$28*'算出シート'!C$26)^0.5</f>
        <v>0.3940552031195503</v>
      </c>
      <c r="C21">
        <f t="shared" si="0"/>
        <v>0.576913632888456</v>
      </c>
      <c r="D21">
        <f>+'算出シート'!C$21*'計算用'!C21+'算出シート'!C$23</f>
        <v>1.6372828544966391</v>
      </c>
      <c r="G21">
        <v>20</v>
      </c>
      <c r="H21" s="28">
        <f>+G21/10/2/('算出シート'!C$28*('算出シート'!C$27))^0.5</f>
        <v>0.16694514082354445</v>
      </c>
      <c r="I21">
        <f t="shared" si="1"/>
        <v>0.813482344345321</v>
      </c>
      <c r="J21">
        <f>+'算出シート'!C$21*'計算用'!I21+'算出シート'!C$23</f>
        <v>2.259458565628194</v>
      </c>
    </row>
    <row r="22" spans="1:10" ht="11.25">
      <c r="A22">
        <v>21</v>
      </c>
      <c r="B22">
        <f>+A22/10/2/('算出シート'!C$28*'算出シート'!C$26)^0.5</f>
        <v>0.41375796327552783</v>
      </c>
      <c r="C22">
        <f t="shared" si="0"/>
        <v>0.5580667606715846</v>
      </c>
      <c r="D22">
        <f>+'算出シート'!C$21*'計算用'!C22+'算出シート'!C$23</f>
        <v>1.5877155805662673</v>
      </c>
      <c r="G22">
        <v>21</v>
      </c>
      <c r="H22" s="28">
        <f>+G22/10/2/('算出シート'!C$28*('算出シート'!C$27))^0.5</f>
        <v>0.17529239786472167</v>
      </c>
      <c r="I22">
        <f t="shared" si="1"/>
        <v>0.8042901121009036</v>
      </c>
      <c r="J22">
        <f>+'算出シート'!C$21*'計算用'!I22+'算出シート'!C$23</f>
        <v>2.2352829948253765</v>
      </c>
    </row>
    <row r="23" spans="1:10" ht="11.25">
      <c r="A23">
        <v>22</v>
      </c>
      <c r="B23">
        <f>+A23/10/2/('算出シート'!C$28*'算出シート'!C$26)^0.5</f>
        <v>0.4334607234315053</v>
      </c>
      <c r="C23">
        <f t="shared" si="0"/>
        <v>0.539535190818987</v>
      </c>
      <c r="D23">
        <f>+'算出シート'!C$21*'計算用'!C23+'算出シート'!C$23</f>
        <v>1.538977551853936</v>
      </c>
      <c r="G23">
        <v>22</v>
      </c>
      <c r="H23" s="28">
        <f>+G23/10/2/('算出シート'!C$28*('算出シート'!C$27))^0.5</f>
        <v>0.18363965490589892</v>
      </c>
      <c r="I23">
        <f t="shared" si="1"/>
        <v>0.7951246774525073</v>
      </c>
      <c r="J23">
        <f>+'算出シート'!C$21*'計算用'!I23+'算出シート'!C$23</f>
        <v>2.2111779017000943</v>
      </c>
    </row>
    <row r="24" spans="1:10" ht="11.25">
      <c r="A24">
        <v>23</v>
      </c>
      <c r="B24">
        <f>+A24/10/2/('算出シート'!C$28*'算出シート'!C$26)^0.5</f>
        <v>0.4531634835874828</v>
      </c>
      <c r="C24">
        <f t="shared" si="0"/>
        <v>0.5213263892862786</v>
      </c>
      <c r="D24">
        <f>+'算出シート'!C$21*'計算用'!C24+'算出シート'!C$23</f>
        <v>1.4910884038229129</v>
      </c>
      <c r="G24">
        <v>23</v>
      </c>
      <c r="H24" s="28">
        <f>+G24/10/2/('算出シート'!C$28*('算出シート'!C$27))^0.5</f>
        <v>0.1919869119470761</v>
      </c>
      <c r="I24">
        <f t="shared" si="1"/>
        <v>0.7859876379995473</v>
      </c>
      <c r="J24">
        <f>+'算出シート'!C$21*'計算用'!I24+'算出シート'!C$23</f>
        <v>2.1871474879388093</v>
      </c>
    </row>
    <row r="25" spans="1:10" ht="11.25">
      <c r="A25">
        <v>24</v>
      </c>
      <c r="B25">
        <f>+A25/10/2/('算出シート'!C$28*'算出シート'!C$26)^0.5</f>
        <v>0.4728662437434603</v>
      </c>
      <c r="C25">
        <f t="shared" si="0"/>
        <v>0.5034471263790501</v>
      </c>
      <c r="D25">
        <f>+'算出シート'!C$21*'計算用'!C25+'算出シート'!C$23</f>
        <v>1.4440659423769016</v>
      </c>
      <c r="G25">
        <v>24</v>
      </c>
      <c r="H25" s="28">
        <f>+G25/10/2/('算出シート'!C$28*('算出シート'!C$27))^0.5</f>
        <v>0.20033416898825335</v>
      </c>
      <c r="I25">
        <f t="shared" si="1"/>
        <v>0.7768805413813817</v>
      </c>
      <c r="J25">
        <f>+'算出シート'!C$21*'計算用'!I25+'算出シート'!C$23</f>
        <v>2.163195823833034</v>
      </c>
    </row>
    <row r="26" spans="1:10" ht="11.25">
      <c r="A26">
        <v>25</v>
      </c>
      <c r="B26">
        <f>+A26/10/2/('算出シート'!C$28*'算出シート'!C$26)^0.5</f>
        <v>0.49256900389943786</v>
      </c>
      <c r="C26">
        <f t="shared" si="0"/>
        <v>0.4859035159175953</v>
      </c>
      <c r="D26">
        <f>+'算出シート'!C$21*'計算用'!C26+'算出シート'!C$23</f>
        <v>1.3979262468632756</v>
      </c>
      <c r="G26">
        <v>25</v>
      </c>
      <c r="H26" s="28">
        <f>+G26/10/2/('算出シート'!C$28*('算出シート'!C$27))^0.5</f>
        <v>0.20868142602943057</v>
      </c>
      <c r="I26">
        <f t="shared" si="1"/>
        <v>0.7678048864833612</v>
      </c>
      <c r="J26">
        <f>+'算出シート'!C$21*'計算用'!I26+'算出シート'!C$23</f>
        <v>2.13932685145124</v>
      </c>
    </row>
    <row r="27" spans="1:10" ht="11.25">
      <c r="A27">
        <v>26</v>
      </c>
      <c r="B27">
        <f>+A27/10/2/('算出シート'!C$28*'算出シート'!C$26)^0.5</f>
        <v>0.5122717640554154</v>
      </c>
      <c r="C27">
        <f t="shared" si="0"/>
        <v>0.4687010504264241</v>
      </c>
      <c r="D27">
        <f>+'算出シート'!C$21*'計算用'!C27+'算出シート'!C$23</f>
        <v>1.3526837626214956</v>
      </c>
      <c r="G27">
        <v>26</v>
      </c>
      <c r="H27" s="28">
        <f>+G27/10/2/('算出シート'!C$28*('算出シート'!C$27))^0.5</f>
        <v>0.2170286830706078</v>
      </c>
      <c r="I27">
        <f t="shared" si="1"/>
        <v>0.7587621246323795</v>
      </c>
      <c r="J27">
        <f>+'算出シート'!C$21*'計算用'!I27+'算出シート'!C$23</f>
        <v>2.115544387783158</v>
      </c>
    </row>
    <row r="28" spans="1:10" ht="11.25">
      <c r="A28">
        <v>27</v>
      </c>
      <c r="B28">
        <f>+A28/10/2/('算出シート'!C$28*'算出シート'!C$26)^0.5</f>
        <v>0.5319745242113929</v>
      </c>
      <c r="C28">
        <f t="shared" si="0"/>
        <v>0.4518446325374419</v>
      </c>
      <c r="D28">
        <f>+'算出シート'!C$21*'計算用'!C28+'算出シート'!C$23</f>
        <v>1.3083513835734721</v>
      </c>
      <c r="G28">
        <v>27</v>
      </c>
      <c r="H28" s="28">
        <f>+G28/10/2/('算出シート'!C$28*('算出シート'!C$27))^0.5</f>
        <v>0.22537594011178502</v>
      </c>
      <c r="I28">
        <f t="shared" si="1"/>
        <v>0.7497536607802776</v>
      </c>
      <c r="J28">
        <f>+'算出シート'!C$21*'計算用'!I28+'算出シート'!C$23</f>
        <v>2.09185212785213</v>
      </c>
    </row>
    <row r="29" spans="1:10" ht="11.25">
      <c r="A29">
        <v>28</v>
      </c>
      <c r="B29">
        <f>+A29/10/2/('算出シート'!C$28*'算出シート'!C$26)^0.5</f>
        <v>0.5516772843673704</v>
      </c>
      <c r="C29">
        <f t="shared" si="0"/>
        <v>0.4353386028201587</v>
      </c>
      <c r="D29">
        <f>+'算出シート'!C$21*'計算用'!C29+'算出シート'!C$23</f>
        <v>1.2649405254170172</v>
      </c>
      <c r="G29">
        <v>28</v>
      </c>
      <c r="H29" s="28">
        <f>+G29/10/2/('算出シート'!C$28*('算出シート'!C$27))^0.5</f>
        <v>0.23372319715296222</v>
      </c>
      <c r="I29">
        <f t="shared" si="1"/>
        <v>0.7407808546736275</v>
      </c>
      <c r="J29">
        <f>+'算出シート'!C$21*'計算用'!I29+'算出シート'!C$23</f>
        <v>2.0682536477916402</v>
      </c>
    </row>
    <row r="30" spans="1:10" ht="11.25">
      <c r="A30">
        <v>29</v>
      </c>
      <c r="B30">
        <f>+A30/10/2/('算出シート'!C$28*'算出シート'!C$26)^0.5</f>
        <v>0.5713800445233479</v>
      </c>
      <c r="C30">
        <f t="shared" si="0"/>
        <v>0.41918676427293866</v>
      </c>
      <c r="D30">
        <f>+'算出シート'!C$21*'計算用'!C30+'算出シート'!C$23</f>
        <v>1.2224611900378286</v>
      </c>
      <c r="G30">
        <v>29</v>
      </c>
      <c r="H30" s="28">
        <f>+G30/10/2/('算出シート'!C$28*('算出シート'!C$27))^0.5</f>
        <v>0.24207045419413944</v>
      </c>
      <c r="I30">
        <f t="shared" si="1"/>
        <v>0.7318450220084506</v>
      </c>
      <c r="J30">
        <f>+'算出シート'!C$21*'計算用'!I30+'算出シート'!C$23</f>
        <v>2.044752407882225</v>
      </c>
    </row>
    <row r="31" spans="1:10" ht="11.25">
      <c r="A31">
        <v>30</v>
      </c>
      <c r="B31">
        <f>+A31/10/2/('算出シート'!C$28*'算出シート'!C$26)^0.5</f>
        <v>0.5910828046793254</v>
      </c>
      <c r="C31">
        <f t="shared" si="0"/>
        <v>0.4033924037263175</v>
      </c>
      <c r="D31">
        <f>+'算出シート'!C$21*'計算用'!C31+'算出シート'!C$23</f>
        <v>1.1809220218002152</v>
      </c>
      <c r="G31">
        <v>30</v>
      </c>
      <c r="H31" s="28">
        <f>+G31/10/2/('算出シート'!C$28*('算出シート'!C$27))^0.5</f>
        <v>0.2504177112353167</v>
      </c>
      <c r="I31">
        <f t="shared" si="1"/>
        <v>0.7229474355686072</v>
      </c>
      <c r="J31">
        <f>+'算出シート'!C$21*'計算用'!I31+'算出シート'!C$23</f>
        <v>2.021351755545437</v>
      </c>
    </row>
    <row r="32" spans="1:10" ht="11.25">
      <c r="A32">
        <v>31</v>
      </c>
      <c r="B32">
        <f>+A32/10/2/('算出シート'!C$28*'算出シート'!C$26)^0.5</f>
        <v>0.610785564835303</v>
      </c>
      <c r="C32">
        <f t="shared" si="0"/>
        <v>0.3879583104229347</v>
      </c>
      <c r="D32">
        <f>+'算出シート'!C$21*'計算用'!C32+'算出シート'!C$23</f>
        <v>1.1403303564123184</v>
      </c>
      <c r="G32">
        <v>31</v>
      </c>
      <c r="H32" s="28">
        <f>+G32/10/2/('算出シート'!C$28*('算出シート'!C$27))^0.5</f>
        <v>0.2587649682764939</v>
      </c>
      <c r="I32">
        <f t="shared" si="1"/>
        <v>0.7140893263466384</v>
      </c>
      <c r="J32">
        <f>+'算出シート'!C$21*'計算用'!I32+'算出シート'!C$23</f>
        <v>1.9980549282916589</v>
      </c>
    </row>
    <row r="33" spans="1:10" ht="11.25">
      <c r="A33">
        <v>32</v>
      </c>
      <c r="B33">
        <f>+A33/10/2/('算出シート'!C$28*'算出シート'!C$26)^0.5</f>
        <v>0.6304883249912805</v>
      </c>
      <c r="C33">
        <f t="shared" si="0"/>
        <v>0.372886792048863</v>
      </c>
      <c r="D33">
        <f>+'算出シート'!C$21*'計算用'!C33+'算出シート'!C$23</f>
        <v>1.1006922630885096</v>
      </c>
      <c r="G33">
        <v>32</v>
      </c>
      <c r="H33" s="28">
        <f>+G33/10/2/('算出シート'!C$28*('算出シート'!C$27))^0.5</f>
        <v>0.26711222531767115</v>
      </c>
      <c r="I33">
        <f t="shared" si="1"/>
        <v>0.70527188464597</v>
      </c>
      <c r="J33">
        <f>+'算出シート'!C$21*'計算用'!I33+'算出シート'!C$23</f>
        <v>1.974865056618901</v>
      </c>
    </row>
    <row r="34" spans="1:10" ht="11.25">
      <c r="A34">
        <v>33</v>
      </c>
      <c r="B34">
        <f>+A34/10/2/('算出シート'!C$28*'算出シート'!C$26)^0.5</f>
        <v>0.650191085147258</v>
      </c>
      <c r="C34">
        <f t="shared" si="0"/>
        <v>0.3581796884980905</v>
      </c>
      <c r="D34">
        <f>+'算出シート'!C$21*'計算用'!C34+'算出シート'!C$23</f>
        <v>1.062012580749978</v>
      </c>
      <c r="G34">
        <v>33</v>
      </c>
      <c r="H34" s="28">
        <f>+G34/10/2/('算出シート'!C$28*('算出シート'!C$27))^0.5</f>
        <v>0.2754594823588483</v>
      </c>
      <c r="I34">
        <f t="shared" si="1"/>
        <v>0.6964962611634644</v>
      </c>
      <c r="J34">
        <f>+'算出シート'!C$21*'計算用'!I34+'算出シート'!C$23</f>
        <v>1.9517851668599113</v>
      </c>
    </row>
    <row r="35" spans="1:10" ht="11.25">
      <c r="A35">
        <v>34</v>
      </c>
      <c r="B35">
        <f>+A35/10/2/('算出シート'!C$28*'算出シート'!C$26)^0.5</f>
        <v>0.6698938453032355</v>
      </c>
      <c r="C35">
        <f t="shared" si="0"/>
        <v>0.34383838365585184</v>
      </c>
      <c r="D35">
        <f>+'算出シート'!C$21*'計算用'!C35+'算出シート'!C$23</f>
        <v>1.0242949490148903</v>
      </c>
      <c r="G35">
        <v>34</v>
      </c>
      <c r="H35" s="28">
        <f>+G35/10/2/('算出シート'!C$28*('算出シート'!C$27))^0.5</f>
        <v>0.28380673940002554</v>
      </c>
      <c r="I35">
        <f t="shared" si="1"/>
        <v>0.6877635680514256</v>
      </c>
      <c r="J35">
        <f>+'算出シート'!C$21*'計算用'!I35+'算出シート'!C$23</f>
        <v>1.9288181839752494</v>
      </c>
    </row>
    <row r="36" spans="1:10" ht="11.25">
      <c r="A36">
        <v>35</v>
      </c>
      <c r="B36">
        <f>+A36/10/2/('算出シート'!C$28*'算出シート'!C$26)^0.5</f>
        <v>0.689596605459213</v>
      </c>
      <c r="C36">
        <f t="shared" si="0"/>
        <v>0.3298638154874176</v>
      </c>
      <c r="D36">
        <f>+'算出シート'!C$21*'計算用'!C36+'算出シート'!C$23</f>
        <v>0.9875418347319083</v>
      </c>
      <c r="G36">
        <v>35</v>
      </c>
      <c r="H36" s="28">
        <f>+G36/10/2/('算出シート'!C$28*('算出シート'!C$27))^0.5</f>
        <v>0.29215399644120277</v>
      </c>
      <c r="I36">
        <f t="shared" si="1"/>
        <v>0.6790748799582057</v>
      </c>
      <c r="J36">
        <f>+'算出シート'!C$21*'計算用'!I36+'算出シート'!C$23</f>
        <v>1.9059669342900811</v>
      </c>
    </row>
    <row r="37" spans="1:10" ht="11.25">
      <c r="A37">
        <v>36</v>
      </c>
      <c r="B37">
        <f>+A37/10/2/('算出シート'!C$28*'算出シート'!C$26)^0.5</f>
        <v>0.7092993656151906</v>
      </c>
      <c r="C37">
        <f t="shared" si="0"/>
        <v>0.31625648471703843</v>
      </c>
      <c r="D37">
        <f>+'算出シート'!C$21*'計算用'!C37+'算出シート'!C$23</f>
        <v>0.9517545548058111</v>
      </c>
      <c r="G37">
        <v>36</v>
      </c>
      <c r="H37" s="28">
        <f>+G37/10/2/('算出シート'!C$28*('算出シート'!C$27))^0.5</f>
        <v>0.30050125348238005</v>
      </c>
      <c r="I37">
        <f t="shared" si="1"/>
        <v>0.670431235046694</v>
      </c>
      <c r="J37">
        <f>+'算出シート'!C$21*'計算用'!I37+'算出シート'!C$23</f>
        <v>1.883234148172805</v>
      </c>
    </row>
    <row r="38" spans="1:10" ht="11.25">
      <c r="A38">
        <v>37</v>
      </c>
      <c r="B38">
        <f>+A38/10/2/('算出シート'!C$28*'算出シート'!C$26)^0.5</f>
        <v>0.7290021257711681</v>
      </c>
      <c r="C38">
        <f t="shared" si="0"/>
        <v>0.30301646237703017</v>
      </c>
      <c r="D38">
        <f>+'算出シート'!C$21*'計算用'!C38+'算出シート'!C$23</f>
        <v>0.9169332960515894</v>
      </c>
      <c r="G38">
        <v>37</v>
      </c>
      <c r="H38" s="28">
        <f>+G38/10/2/('算出シート'!C$28*('算出シート'!C$27))^0.5</f>
        <v>0.3088485105235573</v>
      </c>
      <c r="I38">
        <f t="shared" si="1"/>
        <v>0.6618336359900188</v>
      </c>
      <c r="J38">
        <f>+'算出シート'!C$21*'計算用'!I38+'算出シート'!C$23</f>
        <v>1.8606224626537493</v>
      </c>
    </row>
    <row r="39" spans="1:10" ht="11.25">
      <c r="A39">
        <v>38</v>
      </c>
      <c r="B39">
        <f>+A39/10/2/('算出シート'!C$28*'算出シート'!C$26)^0.5</f>
        <v>0.7487048859271455</v>
      </c>
      <c r="C39">
        <f t="shared" si="0"/>
        <v>0.29014339649966814</v>
      </c>
      <c r="D39">
        <f>+'算出シート'!C$21*'計算用'!C39+'算出シート'!C$23</f>
        <v>0.8830771327941271</v>
      </c>
      <c r="G39">
        <v>38</v>
      </c>
      <c r="H39" s="28">
        <f>+G39/10/2/('算出シート'!C$28*('算出シート'!C$27))^0.5</f>
        <v>0.31719576756473444</v>
      </c>
      <c r="I39">
        <f t="shared" si="1"/>
        <v>0.6532830509438756</v>
      </c>
      <c r="J39">
        <f>+'算出シート'!C$21*'計算用'!I39+'算出シート'!C$23</f>
        <v>1.838134423982393</v>
      </c>
    </row>
    <row r="40" spans="1:10" ht="11.25">
      <c r="A40">
        <v>39</v>
      </c>
      <c r="B40">
        <f>+A40/10/2/('算出シート'!C$28*'算出シート'!C$26)^0.5</f>
        <v>0.7684076460831231</v>
      </c>
      <c r="C40">
        <f t="shared" si="0"/>
        <v>0.2776365182147163</v>
      </c>
      <c r="D40">
        <f>+'算出シート'!C$21*'計算用'!C40+'算出シート'!C$23</f>
        <v>0.8501840429047038</v>
      </c>
      <c r="G40">
        <v>39</v>
      </c>
      <c r="H40" s="28">
        <f>+G40/10/2/('算出シート'!C$28*('算出シート'!C$27))^0.5</f>
        <v>0.32554302460591167</v>
      </c>
      <c r="I40">
        <f t="shared" si="1"/>
        <v>0.6447804144949961</v>
      </c>
      <c r="J40">
        <f>+'算出シート'!C$21*'計算用'!I40+'算出シート'!C$23</f>
        <v>1.81577249012184</v>
      </c>
    </row>
    <row r="41" spans="1:10" ht="11.25">
      <c r="A41">
        <v>40</v>
      </c>
      <c r="B41">
        <f>+A41/10/2/('算出シート'!C$28*'算出シート'!C$26)^0.5</f>
        <v>0.7881104062391006</v>
      </c>
      <c r="C41">
        <f t="shared" si="0"/>
        <v>0.2654946475032223</v>
      </c>
      <c r="D41">
        <f>+'算出シート'!C$21*'計算用'!C41+'算出シート'!C$23</f>
        <v>0.8182509229334747</v>
      </c>
      <c r="G41">
        <v>40</v>
      </c>
      <c r="H41" s="28">
        <f>+G41/10/2/('算出シート'!C$28*('算出シート'!C$27))^0.5</f>
        <v>0.3338902816470889</v>
      </c>
      <c r="I41">
        <f t="shared" si="1"/>
        <v>0.6363266285852994</v>
      </c>
      <c r="J41">
        <f>+'算出シート'!C$21*'計算用'!I41+'算出シート'!C$23</f>
        <v>1.7935390331793375</v>
      </c>
    </row>
    <row r="42" spans="1:10" ht="11.25">
      <c r="A42">
        <v>41</v>
      </c>
      <c r="B42">
        <f>+A42/10/2/('算出シート'!C$28*'算出シート'!C$26)^0.5</f>
        <v>0.807813166395078</v>
      </c>
      <c r="C42">
        <f t="shared" si="0"/>
        <v>0.2537161988438158</v>
      </c>
      <c r="D42">
        <f>+'算出シート'!C$21*'計算用'!C42+'算出シート'!C$23</f>
        <v>0.7872736029592355</v>
      </c>
      <c r="G42">
        <v>41</v>
      </c>
      <c r="H42" s="28">
        <f>+G42/10/2/('算出シート'!C$28*('算出シート'!C$27))^0.5</f>
        <v>0.3422375386882661</v>
      </c>
      <c r="I42">
        <f t="shared" si="1"/>
        <v>0.627922563411382</v>
      </c>
      <c r="J42">
        <f>+'算出シート'!C$21*'計算用'!I42+'算出シート'!C$23</f>
        <v>1.7714363417719343</v>
      </c>
    </row>
    <row r="43" spans="1:10" ht="11.25">
      <c r="A43">
        <v>42</v>
      </c>
      <c r="B43">
        <f>+A43/10/2/('算出シート'!C$28*'算出シート'!C$26)^0.5</f>
        <v>0.8275159265510557</v>
      </c>
      <c r="C43">
        <f t="shared" si="0"/>
        <v>0.24229918697135006</v>
      </c>
      <c r="D43">
        <f>+'算出シート'!C$21*'計算用'!C43+'算出シート'!C$23</f>
        <v>0.7572468617346506</v>
      </c>
      <c r="G43">
        <v>42</v>
      </c>
      <c r="H43" s="28">
        <f>+G43/10/2/('算出シート'!C$28*('算出シート'!C$27))^0.5</f>
        <v>0.35058479572944334</v>
      </c>
      <c r="I43">
        <f t="shared" si="1"/>
        <v>0.6195690582990393</v>
      </c>
      <c r="J43">
        <f>+'算出シート'!C$21*'計算用'!I43+'算出シート'!C$23</f>
        <v>1.749466623326473</v>
      </c>
    </row>
    <row r="44" spans="1:10" ht="11.25">
      <c r="A44">
        <v>43</v>
      </c>
      <c r="B44">
        <f>+A44/10/2/('算出シート'!C$28*'算出シート'!C$26)^0.5</f>
        <v>0.847218686707033</v>
      </c>
      <c r="C44">
        <f t="shared" si="0"/>
        <v>0.2312412329495079</v>
      </c>
      <c r="D44">
        <f>+'算出シート'!C$21*'計算用'!C44+'算出シート'!C$23</f>
        <v>0.7281644426572058</v>
      </c>
      <c r="G44">
        <v>43</v>
      </c>
      <c r="H44" s="28">
        <f>+G44/10/2/('算出シート'!C$28*('算出シート'!C$27))^0.5</f>
        <v>0.35893205277062057</v>
      </c>
      <c r="I44">
        <f t="shared" si="1"/>
        <v>0.6112669225525879</v>
      </c>
      <c r="J44">
        <f>+'算出シート'!C$21*'計算用'!I44+'算出シート'!C$23</f>
        <v>1.7276320063133062</v>
      </c>
    </row>
    <row r="45" spans="1:10" ht="11.25">
      <c r="A45">
        <v>44</v>
      </c>
      <c r="B45">
        <f>+A45/10/2/('算出シート'!C$28*'算出シート'!C$26)^0.5</f>
        <v>0.8669214468630106</v>
      </c>
      <c r="C45">
        <f t="shared" si="0"/>
        <v>0.22053957073921426</v>
      </c>
      <c r="D45">
        <f>+'算出シート'!C$21*'計算用'!C45+'算出シート'!C$23</f>
        <v>0.7000190710441335</v>
      </c>
      <c r="G45">
        <v>44</v>
      </c>
      <c r="H45" s="28">
        <f>+G45/10/2/('算出シート'!C$28*('算出シート'!C$27))^0.5</f>
        <v>0.36727930981179785</v>
      </c>
      <c r="I45">
        <f t="shared" si="1"/>
        <v>0.6030169362788225</v>
      </c>
      <c r="J45">
        <f>+'算出シート'!C$21*'計算用'!I45+'算出シート'!C$23</f>
        <v>1.7059345424133032</v>
      </c>
    </row>
    <row r="46" spans="1:10" ht="11.25">
      <c r="A46">
        <v>45</v>
      </c>
      <c r="B46">
        <f>+A46/10/2/('算出シート'!C$28*'算出シート'!C$26)^0.5</f>
        <v>0.8866242070189881</v>
      </c>
      <c r="C46">
        <f t="shared" si="0"/>
        <v>0.21019105442356253</v>
      </c>
      <c r="D46">
        <f>+'算出シート'!C$21*'計算用'!C46+'算出シート'!C$23</f>
        <v>0.6728024731339695</v>
      </c>
      <c r="G46">
        <v>45</v>
      </c>
      <c r="H46" s="28">
        <f>+G46/10/2/('算出シート'!C$28*('算出シート'!C$27))^0.5</f>
        <v>0.375626566852975</v>
      </c>
      <c r="I46">
        <f t="shared" si="1"/>
        <v>0.5948198511854798</v>
      </c>
      <c r="J46">
        <f>+'算出シート'!C$21*'計算用'!I46+'算出シート'!C$23</f>
        <v>1.6843762086178118</v>
      </c>
    </row>
    <row r="47" spans="1:10" ht="11.25">
      <c r="A47">
        <v>46</v>
      </c>
      <c r="B47">
        <f>+A47/10/2/('算出シート'!C$28*'算出シート'!C$26)^0.5</f>
        <v>0.9063269671749656</v>
      </c>
      <c r="C47">
        <f t="shared" si="0"/>
        <v>0.20019216622776356</v>
      </c>
      <c r="D47">
        <f>+'算出シート'!C$21*'計算用'!C47+'算出シート'!C$23</f>
        <v>0.6465053971790181</v>
      </c>
      <c r="G47">
        <v>46</v>
      </c>
      <c r="H47" s="28">
        <f>+G47/10/2/('算出シート'!C$28*('算出シート'!C$27))^0.5</f>
        <v>0.3839738238941522</v>
      </c>
      <c r="I47">
        <f t="shared" si="1"/>
        <v>0.5866763913541724</v>
      </c>
      <c r="J47">
        <f>+'算出シート'!C$21*'計算用'!I47+'算出シート'!C$23</f>
        <v>1.6629589092614734</v>
      </c>
    </row>
    <row r="48" spans="1:10" ht="11.25">
      <c r="A48">
        <v>47</v>
      </c>
      <c r="B48">
        <f>+A48/10/2/('算出シート'!C$28*'算出シート'!C$26)^0.5</f>
        <v>0.9260297273309432</v>
      </c>
      <c r="C48">
        <f t="shared" si="0"/>
        <v>0.19053902544963505</v>
      </c>
      <c r="D48">
        <f>+'算出シート'!C$21*'計算用'!C48+'算出シート'!C$23</f>
        <v>0.6211176369325402</v>
      </c>
      <c r="G48">
        <v>47</v>
      </c>
      <c r="H48" s="28">
        <f>+G48/10/2/('算出シート'!C$28*('算出シート'!C$27))^0.5</f>
        <v>0.39232108093532947</v>
      </c>
      <c r="I48">
        <f t="shared" si="1"/>
        <v>0.5785872539877737</v>
      </c>
      <c r="J48">
        <f>+'算出シート'!C$21*'計算用'!I48+'算出シート'!C$23</f>
        <v>1.6416844779878446</v>
      </c>
    </row>
    <row r="49" spans="1:10" ht="11.25">
      <c r="A49">
        <v>48</v>
      </c>
      <c r="B49">
        <f>+A49/10/2/('算出シート'!C$28*'算出シート'!C$26)^0.5</f>
        <v>0.9457324874869206</v>
      </c>
      <c r="C49">
        <f t="shared" si="0"/>
        <v>0.1812273983926416</v>
      </c>
      <c r="D49">
        <f>+'算出シート'!C$21*'計算用'!C49+'算出シート'!C$23</f>
        <v>0.5966280577726474</v>
      </c>
      <c r="G49">
        <v>48</v>
      </c>
      <c r="H49" s="28">
        <f>+G49/10/2/('算出シート'!C$28*('算出シート'!C$27))^0.5</f>
        <v>0.4006683379765067</v>
      </c>
      <c r="I49">
        <f t="shared" si="1"/>
        <v>0.5705531101323023</v>
      </c>
      <c r="J49">
        <f>+'算出シート'!C$21*'計算用'!I49+'算出シート'!C$23</f>
        <v>1.620554679647955</v>
      </c>
    </row>
    <row r="50" spans="1:10" ht="11.25">
      <c r="A50">
        <v>49</v>
      </c>
      <c r="B50">
        <f>+A50/10/2/('算出シート'!C$28*'算出シート'!C$26)^0.5</f>
        <v>0.9654352476428982</v>
      </c>
      <c r="C50">
        <f t="shared" si="0"/>
        <v>0.17225270936979406</v>
      </c>
      <c r="D50">
        <f>+'算出シート'!C$21*'計算用'!C50+'算出シート'!C$23</f>
        <v>0.5730246256425584</v>
      </c>
      <c r="G50">
        <v>49</v>
      </c>
      <c r="H50" s="28">
        <f>+G50/10/2/('算出シート'!C$28*('算出シート'!C$27))^0.5</f>
        <v>0.4090155950176839</v>
      </c>
      <c r="I50">
        <f t="shared" si="1"/>
        <v>0.5625746053734134</v>
      </c>
      <c r="J50">
        <f>+'算出シート'!C$21*'計算用'!I50+'算出シート'!C$23</f>
        <v>1.5995712121320773</v>
      </c>
    </row>
    <row r="51" spans="1:10" ht="11.25">
      <c r="A51">
        <v>50</v>
      </c>
      <c r="B51">
        <f>+A51/10/2/('算出シート'!C$28*'算出シート'!C$26)^0.5</f>
        <v>0.9851380077988757</v>
      </c>
      <c r="C51">
        <f t="shared" si="0"/>
        <v>0.1636100528231027</v>
      </c>
      <c r="D51">
        <f>+'算出シート'!C$21*'計算用'!C51+'算出シート'!C$23</f>
        <v>0.5502944389247602</v>
      </c>
      <c r="G51">
        <v>50</v>
      </c>
      <c r="H51" s="28">
        <f>+G51/10/2/('算出シート'!C$28*('算出シート'!C$27))^0.5</f>
        <v>0.41736285205886114</v>
      </c>
      <c r="I51">
        <f t="shared" si="1"/>
        <v>0.5546523605076269</v>
      </c>
      <c r="J51">
        <f>+'算出シート'!C$21*'計算用'!I51+'算出シート'!C$23</f>
        <v>1.5787357081350586</v>
      </c>
    </row>
    <row r="52" spans="1:10" ht="11.25">
      <c r="A52">
        <v>51</v>
      </c>
      <c r="B52">
        <f>+A52/10/2/('算出シート'!C$28*'算出シート'!C$26)^0.5</f>
        <v>1.0048407679548532</v>
      </c>
      <c r="C52">
        <f t="shared" si="0"/>
        <v>0.1552942065800614</v>
      </c>
      <c r="D52">
        <f>+'算出シート'!C$21*'計算用'!C52+'算出シート'!C$23</f>
        <v>0.5284237633055615</v>
      </c>
      <c r="G52">
        <v>51</v>
      </c>
      <c r="H52" s="28">
        <f>+G52/10/2/('算出シート'!C$28*('算出シート'!C$27))^0.5</f>
        <v>0.4257101091000383</v>
      </c>
      <c r="I52">
        <f t="shared" si="1"/>
        <v>0.5467869721884834</v>
      </c>
      <c r="J52">
        <f>+'算出シート'!C$21*'計算用'!I52+'算出シート'!C$23</f>
        <v>1.5580497368557111</v>
      </c>
    </row>
    <row r="53" spans="1:10" ht="11.25">
      <c r="A53">
        <v>52</v>
      </c>
      <c r="B53">
        <f>+A53/10/2/('算出シート'!C$28*'算出シート'!C$26)^0.5</f>
        <v>1.0245435281108308</v>
      </c>
      <c r="C53">
        <f t="shared" si="0"/>
        <v>0.1472996462461102</v>
      </c>
      <c r="D53">
        <f>+'算出シート'!C$21*'計算用'!C53+'算出シート'!C$23</f>
        <v>0.5073980696272697</v>
      </c>
      <c r="G53">
        <v>52</v>
      </c>
      <c r="H53" s="28">
        <f>+G53/10/2/('算出シート'!C$28*('算出シート'!C$27))^0.5</f>
        <v>0.4340573661412156</v>
      </c>
      <c r="I53">
        <f t="shared" si="1"/>
        <v>0.5389790135478606</v>
      </c>
      <c r="J53">
        <f>+'算出シート'!C$21*'計算用'!I53+'算出シート'!C$23</f>
        <v>1.5375148056308734</v>
      </c>
    </row>
    <row r="54" spans="1:10" ht="11.25">
      <c r="A54">
        <v>53</v>
      </c>
      <c r="B54">
        <f>+A54/10/2/('算出シート'!C$28*'算出シート'!C$26)^0.5</f>
        <v>1.0442462882668082</v>
      </c>
      <c r="C54">
        <f t="shared" si="0"/>
        <v>0.13962056071046972</v>
      </c>
      <c r="D54">
        <f>+'算出シート'!C$21*'計算用'!C54+'算出シート'!C$23</f>
        <v>0.4872020746685353</v>
      </c>
      <c r="G54">
        <v>53</v>
      </c>
      <c r="H54" s="28">
        <f>+G54/10/2/('算出シート'!C$28*('算出シート'!C$27))^0.5</f>
        <v>0.44240462318239276</v>
      </c>
      <c r="I54">
        <f t="shared" si="1"/>
        <v>0.5312290347927127</v>
      </c>
      <c r="J54">
        <f>+'算出シート'!C$21*'計算用'!I54+'算出シート'!C$23</f>
        <v>1.5171323615048342</v>
      </c>
    </row>
    <row r="55" spans="1:10" ht="11.25">
      <c r="A55">
        <v>54</v>
      </c>
      <c r="B55">
        <f>+A55/10/2/('算出シート'!C$28*'算出シート'!C$26)^0.5</f>
        <v>1.0639490484227858</v>
      </c>
      <c r="C55">
        <f t="shared" si="0"/>
        <v>0.13225086872241174</v>
      </c>
      <c r="D55">
        <f>+'算出シート'!C$21*'計算用'!C55+'算出シート'!C$23</f>
        <v>0.46781978473994285</v>
      </c>
      <c r="G55">
        <v>54</v>
      </c>
      <c r="H55" s="28">
        <f>+G55/10/2/('算出シート'!C$28*('算出シート'!C$27))^0.5</f>
        <v>0.45075188022357005</v>
      </c>
      <c r="I55">
        <f t="shared" si="1"/>
        <v>0.5235375637775402</v>
      </c>
      <c r="J55">
        <f>+'算出シート'!C$21*'計算用'!I55+'算出シート'!C$23</f>
        <v>1.4969037927349307</v>
      </c>
    </row>
    <row r="56" spans="1:10" ht="11.25">
      <c r="A56">
        <v>55</v>
      </c>
      <c r="B56">
        <f>+A56/10/2/('算出シート'!C$28*'算出シート'!C$26)^0.5</f>
        <v>1.0836518085787632</v>
      </c>
      <c r="C56">
        <f t="shared" si="0"/>
        <v>0.12518423647619106</v>
      </c>
      <c r="D56">
        <f>+'算出シート'!C$21*'計算用'!C56+'算出シート'!C$23</f>
        <v>0.4492345419323825</v>
      </c>
      <c r="G56">
        <v>55</v>
      </c>
      <c r="H56" s="28">
        <f>+G56/10/2/('算出シート'!C$28*('算出シート'!C$27))^0.5</f>
        <v>0.45909913726474727</v>
      </c>
      <c r="I56">
        <f t="shared" si="1"/>
        <v>0.5159051065529375</v>
      </c>
      <c r="J56">
        <f>+'算出シート'!C$21*'計算用'!I56+'算出シート'!C$23</f>
        <v>1.4768304302342257</v>
      </c>
    </row>
    <row r="57" spans="1:10" ht="11.25">
      <c r="A57">
        <v>56</v>
      </c>
      <c r="B57">
        <f>+A57/10/2/('算出シート'!C$28*'算出シート'!C$26)^0.5</f>
        <v>1.1033545687347408</v>
      </c>
      <c r="C57">
        <f t="shared" si="0"/>
        <v>0.11841409612570046</v>
      </c>
      <c r="D57">
        <f>+'算出シート'!C$21*'計算用'!C57+'算出シート'!C$23</f>
        <v>0.4314290728105922</v>
      </c>
      <c r="G57">
        <v>56</v>
      </c>
      <c r="H57" s="28">
        <f>+G57/10/2/('算出シート'!C$28*('算出シート'!C$27))^0.5</f>
        <v>0.46744639430592444</v>
      </c>
      <c r="I57">
        <f t="shared" si="1"/>
        <v>0.5083321478905843</v>
      </c>
      <c r="J57">
        <f>+'算出シート'!C$21*'計算用'!I57+'算出シート'!C$23</f>
        <v>1.4569135489522367</v>
      </c>
    </row>
    <row r="58" spans="1:10" ht="11.25">
      <c r="A58">
        <v>57</v>
      </c>
      <c r="B58">
        <f>+A58/10/2/('算出シート'!C$28*'算出シート'!C$26)^0.5</f>
        <v>1.1230573288907184</v>
      </c>
      <c r="C58">
        <f t="shared" si="0"/>
        <v>0.11193366513465126</v>
      </c>
      <c r="D58">
        <f>+'算出シート'!C$21*'計算用'!C58+'算出シート'!C$23</f>
        <v>0.4143855393041328</v>
      </c>
      <c r="G58">
        <v>57</v>
      </c>
      <c r="H58" s="28">
        <f>+G58/10/2/('算出シート'!C$28*('算出シート'!C$27))^0.5</f>
        <v>0.4757936513471017</v>
      </c>
      <c r="I58">
        <f t="shared" si="1"/>
        <v>0.5008191517850982</v>
      </c>
      <c r="J58">
        <f>+'算出シート'!C$21*'計算用'!I58+'算出シート'!C$23</f>
        <v>1.437154369194808</v>
      </c>
    </row>
    <row r="59" spans="1:10" ht="11.25">
      <c r="A59">
        <v>58</v>
      </c>
      <c r="B59">
        <f>+A59/10/2/('算出シート'!C$28*'算出シート'!C$26)^0.5</f>
        <v>1.1427600890466958</v>
      </c>
      <c r="C59">
        <f t="shared" si="0"/>
        <v>0.10573596635482259</v>
      </c>
      <c r="D59">
        <f>+'算出シート'!C$21*'計算用'!C59+'算出シート'!C$23</f>
        <v>0.3980855915131834</v>
      </c>
      <c r="G59">
        <v>58</v>
      </c>
      <c r="H59" s="28">
        <f>+G59/10/2/('算出シート'!C$28*('算出シート'!C$27))^0.5</f>
        <v>0.4841409083882789</v>
      </c>
      <c r="I59">
        <f t="shared" si="1"/>
        <v>0.49336656193317885</v>
      </c>
      <c r="J59">
        <f>+'算出シート'!C$21*'計算用'!I59+'算出シート'!C$23</f>
        <v>1.4175540578842605</v>
      </c>
    </row>
    <row r="60" spans="1:10" ht="11.25">
      <c r="A60">
        <v>59</v>
      </c>
      <c r="B60">
        <f>+A60/10/2/('算出シート'!C$28*'算出シート'!C$26)^0.5</f>
        <v>1.1624628492026734</v>
      </c>
      <c r="C60">
        <f t="shared" si="0"/>
        <v>0.09981384871383775</v>
      </c>
      <c r="D60">
        <f>+'算出シート'!C$21*'計算用'!C60+'算出シート'!C$23</f>
        <v>0.3825104221173933</v>
      </c>
      <c r="G60">
        <v>59</v>
      </c>
      <c r="H60" s="28">
        <f>+G60/10/2/('算出シート'!C$28*('算出シート'!C$27))^0.5</f>
        <v>0.49248816542945617</v>
      </c>
      <c r="I60">
        <f t="shared" si="1"/>
        <v>0.4859748021905152</v>
      </c>
      <c r="J60">
        <f>+'算出シート'!C$21*'計算用'!I60+'算出シート'!C$23</f>
        <v>1.398113729761055</v>
      </c>
    </row>
    <row r="61" spans="1:10" ht="11.25">
      <c r="A61">
        <v>60</v>
      </c>
      <c r="B61">
        <f>+A61/10/2/('算出シート'!C$28*'算出シート'!C$26)^0.5</f>
        <v>1.1821656093586508</v>
      </c>
      <c r="C61">
        <f t="shared" si="0"/>
        <v>0.0941600083850457</v>
      </c>
      <c r="D61">
        <f>+'算出シート'!C$21*'計算用'!C61+'算出シート'!C$23</f>
        <v>0.3676408220526701</v>
      </c>
      <c r="G61">
        <v>60</v>
      </c>
      <c r="H61" s="28">
        <f>+G61/10/2/('算出シート'!C$28*('算出シート'!C$27))^0.5</f>
        <v>0.5008354224706334</v>
      </c>
      <c r="I61">
        <f t="shared" si="1"/>
        <v>0.4786442770069437</v>
      </c>
      <c r="J61">
        <f>+'算出シート'!C$21*'計算用'!I61+'算出シート'!C$23</f>
        <v>1.378834448528262</v>
      </c>
    </row>
    <row r="62" spans="1:10" ht="11.25">
      <c r="A62">
        <v>61</v>
      </c>
      <c r="B62">
        <f>+A62/10/2/('算出シート'!C$28*'算出シート'!C$26)^0.5</f>
        <v>1.2018683695146284</v>
      </c>
      <c r="C62">
        <f t="shared" si="0"/>
        <v>0.08876701030547783</v>
      </c>
      <c r="D62">
        <f>+'算出シート'!C$21*'計算用'!C62+'算出シート'!C$23</f>
        <v>0.3534572371034067</v>
      </c>
      <c r="G62">
        <v>61</v>
      </c>
      <c r="H62" s="28">
        <f>+G62/10/2/('算出シート'!C$28*('算出シート'!C$27))^0.5</f>
        <v>0.5091826795118105</v>
      </c>
      <c r="I62">
        <f t="shared" si="1"/>
        <v>0.471375371840377</v>
      </c>
      <c r="J62">
        <f>+'算出シート'!C$21*'計算用'!I62+'算出シート'!C$23</f>
        <v>1.3597172279401915</v>
      </c>
    </row>
    <row r="63" spans="1:10" ht="11.25">
      <c r="A63">
        <v>62</v>
      </c>
      <c r="B63">
        <f>+A63/10/2/('算出シート'!C$28*'算出シート'!C$26)^0.5</f>
        <v>1.221571129670606</v>
      </c>
      <c r="C63">
        <f t="shared" si="0"/>
        <v>0.08362730990350374</v>
      </c>
      <c r="D63">
        <f>+'算出シート'!C$21*'計算用'!C63+'算出シート'!C$23</f>
        <v>0.33993982504621484</v>
      </c>
      <c r="G63">
        <v>62</v>
      </c>
      <c r="H63" s="28">
        <f>+G63/10/2/('算出シート'!C$28*('算出シート'!C$27))^0.5</f>
        <v>0.5175299365529878</v>
      </c>
      <c r="I63">
        <f t="shared" si="1"/>
        <v>0.46416845355004416</v>
      </c>
      <c r="J63">
        <f>+'算出シート'!C$21*'計算用'!I63+'算出シート'!C$23</f>
        <v>1.340763032836616</v>
      </c>
    </row>
    <row r="64" spans="1:10" ht="11.25">
      <c r="A64">
        <v>63</v>
      </c>
      <c r="B64">
        <f>+A64/10/2/('算出シート'!C$28*'算出シート'!C$26)^0.5</f>
        <v>1.2412738898265834</v>
      </c>
      <c r="C64">
        <f t="shared" si="0"/>
        <v>0.0787332748956878</v>
      </c>
      <c r="D64">
        <f>+'算出シート'!C$21*'計算用'!C64+'算出シート'!C$23</f>
        <v>0.32706851297565886</v>
      </c>
      <c r="G64">
        <v>63</v>
      </c>
      <c r="H64" s="28">
        <f>+G64/10/2/('算出シート'!C$28*('算出シート'!C$27))^0.5</f>
        <v>0.525877193594165</v>
      </c>
      <c r="I64">
        <f t="shared" si="1"/>
        <v>0.45702387076960144</v>
      </c>
      <c r="J64">
        <f>+'算出シート'!C$21*'計算用'!I64+'算出シート'!C$23</f>
        <v>1.3219727801240517</v>
      </c>
    </row>
    <row r="65" spans="1:10" ht="11.25">
      <c r="A65">
        <v>64</v>
      </c>
      <c r="B65">
        <f>+A65/10/2/('算出シート'!C$28*'算出シート'!C$26)^0.5</f>
        <v>1.260976649982561</v>
      </c>
      <c r="C65">
        <f t="shared" si="0"/>
        <v>0.07407720701238484</v>
      </c>
      <c r="D65">
        <f>+'算出シート'!C$21*'計算用'!C65+'算出シート'!C$23</f>
        <v>0.3148230544425721</v>
      </c>
      <c r="G65">
        <v>64</v>
      </c>
      <c r="H65" s="28">
        <f>+G65/10/2/('算出シート'!C$28*('算出シート'!C$27))^0.5</f>
        <v>0.5342244506353423</v>
      </c>
      <c r="I65">
        <f t="shared" si="1"/>
        <v>0.44994195426069605</v>
      </c>
      <c r="J65">
        <f>+'算出シート'!C$21*'計算用'!I65+'算出シート'!C$23</f>
        <v>1.3033473397056308</v>
      </c>
    </row>
    <row r="66" spans="1:10" ht="11.25">
      <c r="A66">
        <v>65</v>
      </c>
      <c r="B66">
        <f>+A66/10/2/('算出シート'!C$28*'算出シート'!C$26)^0.5</f>
        <v>1.2806794101385384</v>
      </c>
      <c r="C66">
        <f aca="true" t="shared" si="2" ref="C66:C129">1/(1+0.278393*B66+0.230389*B66^2+0.000972*B66^3+0.078108*B66^4)^4</f>
        <v>0.0696513635136929</v>
      </c>
      <c r="D66">
        <f>+'算出シート'!C$21*'計算用'!C66+'算出シート'!C$23</f>
        <v>0.3031830860410123</v>
      </c>
      <c r="G66">
        <v>65</v>
      </c>
      <c r="H66" s="28">
        <f>+G66/10/2/('算出シート'!C$28*('算出シート'!C$27))^0.5</f>
        <v>0.5425717076765195</v>
      </c>
      <c r="I66">
        <f aca="true" t="shared" si="3" ref="I66:I129">1/(1+0.278393*H66+0.230389*H66^2+0.000972*H66^3+0.078108*H66^4)^4</f>
        <v>0.4429230172475831</v>
      </c>
      <c r="J66">
        <f>+'算出シート'!C$21*'計算用'!I66+'算出シート'!C$23</f>
        <v>1.2848875353611433</v>
      </c>
    </row>
    <row r="67" spans="1:10" ht="11.25">
      <c r="A67">
        <v>66</v>
      </c>
      <c r="B67">
        <f>+A67/10/2/('算出シート'!C$28*'算出シート'!C$26)^0.5</f>
        <v>1.300382170294516</v>
      </c>
      <c r="C67">
        <f t="shared" si="2"/>
        <v>0.06544797836137853</v>
      </c>
      <c r="D67">
        <f>+'算出シート'!C$21*'計算用'!C67+'算出シート'!C$23</f>
        <v>0.29212818309042554</v>
      </c>
      <c r="G67">
        <v>66</v>
      </c>
      <c r="H67" s="28">
        <f>+G67/10/2/('算出シート'!C$28*('算出シート'!C$27))^0.5</f>
        <v>0.5509189647176966</v>
      </c>
      <c r="I67">
        <f t="shared" si="3"/>
        <v>0.4359673557334134</v>
      </c>
      <c r="J67">
        <f>+'算出シート'!C$21*'計算用'!I67+'算出シート'!C$23</f>
        <v>1.266594145578877</v>
      </c>
    </row>
    <row r="68" spans="1:10" ht="11.25">
      <c r="A68">
        <v>67</v>
      </c>
      <c r="B68">
        <f>+A68/10/2/('算出シート'!C$28*'算出シート'!C$26)^0.5</f>
        <v>1.3200849304504936</v>
      </c>
      <c r="C68">
        <f t="shared" si="2"/>
        <v>0.061459282918136536</v>
      </c>
      <c r="D68">
        <f>+'算出シート'!C$21*'計算用'!C68+'算出シート'!C$23</f>
        <v>0.28163791407469907</v>
      </c>
      <c r="G68">
        <v>67</v>
      </c>
      <c r="H68" s="28">
        <f>+G68/10/2/('算出シート'!C$28*('算出シート'!C$27))^0.5</f>
        <v>0.559266221758874</v>
      </c>
      <c r="I68">
        <f t="shared" si="3"/>
        <v>0.42907524879881503</v>
      </c>
      <c r="J68">
        <f>+'算出シート'!C$21*'計算用'!I68+'算出シート'!C$23</f>
        <v>1.2484679043408833</v>
      </c>
    </row>
    <row r="69" spans="1:10" ht="11.25">
      <c r="A69">
        <v>68</v>
      </c>
      <c r="B69">
        <f>+A69/10/2/('算出シート'!C$28*'算出シート'!C$26)^0.5</f>
        <v>1.339787690606471</v>
      </c>
      <c r="C69">
        <f t="shared" si="2"/>
        <v>0.05767752605286145</v>
      </c>
      <c r="D69">
        <f>+'算出シート'!C$21*'計算用'!C69+'算出シート'!C$23</f>
        <v>0.2716918935190256</v>
      </c>
      <c r="G69">
        <v>68</v>
      </c>
      <c r="H69" s="28">
        <f>+G69/10/2/('算出シート'!C$28*('算出シート'!C$27))^0.5</f>
        <v>0.5676134788000511</v>
      </c>
      <c r="I69">
        <f t="shared" si="3"/>
        <v>0.4222469588834303</v>
      </c>
      <c r="J69">
        <f>+'算出シート'!C$21*'計算用'!I69+'算出シート'!C$23</f>
        <v>1.2305095018634216</v>
      </c>
    </row>
    <row r="70" spans="1:10" ht="11.25">
      <c r="A70">
        <v>69</v>
      </c>
      <c r="B70">
        <f>+A70/10/2/('算出シート'!C$28*'算出シート'!C$26)^0.5</f>
        <v>1.3594904507624486</v>
      </c>
      <c r="C70">
        <f t="shared" si="2"/>
        <v>0.05409499353929473</v>
      </c>
      <c r="D70">
        <f>+'算出シート'!C$21*'計算用'!C70+'算出シート'!C$23</f>
        <v>0.26226983300834517</v>
      </c>
      <c r="G70">
        <v>69</v>
      </c>
      <c r="H70" s="28">
        <f>+G70/10/2/('算出シート'!C$28*('算出シート'!C$27))^0.5</f>
        <v>0.5759607358412284</v>
      </c>
      <c r="I70">
        <f t="shared" si="3"/>
        <v>0.4154827320510432</v>
      </c>
      <c r="J70">
        <f>+'算出シート'!C$21*'計算用'!I70+'算出シート'!C$23</f>
        <v>1.2127195852942436</v>
      </c>
    </row>
    <row r="71" spans="1:10" ht="11.25">
      <c r="A71">
        <v>70</v>
      </c>
      <c r="B71">
        <f>+A71/10/2/('算出シート'!C$28*'算出シート'!C$26)^0.5</f>
        <v>1.379193210918426</v>
      </c>
      <c r="C71">
        <f t="shared" si="2"/>
        <v>0.05070402664525383</v>
      </c>
      <c r="D71">
        <f>+'算出シート'!C$21*'計算用'!C71+'算出シート'!C$23</f>
        <v>0.2533515900770176</v>
      </c>
      <c r="G71">
        <v>70</v>
      </c>
      <c r="H71" s="28">
        <f>+G71/10/2/('算出シート'!C$28*('算出シート'!C$27))^0.5</f>
        <v>0.5843079928824055</v>
      </c>
      <c r="I71">
        <f t="shared" si="3"/>
        <v>0.4087827982389883</v>
      </c>
      <c r="J71">
        <f>+'算出シート'!C$21*'計算用'!I71+'算出シート'!C$23</f>
        <v>1.195098759368539</v>
      </c>
    </row>
    <row r="72" spans="1:10" ht="11.25">
      <c r="A72">
        <v>71</v>
      </c>
      <c r="B72">
        <f>+A72/10/2/('算出シート'!C$28*'算出シート'!C$26)^0.5</f>
        <v>1.3988959710744033</v>
      </c>
      <c r="C72">
        <f t="shared" si="2"/>
        <v>0.04749703982042799</v>
      </c>
      <c r="D72">
        <f>+'算出シート'!C$21*'計算用'!C72+'算出シート'!C$23</f>
        <v>0.2449172147277256</v>
      </c>
      <c r="G72">
        <v>71</v>
      </c>
      <c r="H72" s="28">
        <f>+G72/10/2/('算出シート'!C$28*('算出シート'!C$27))^0.5</f>
        <v>0.5926552499235828</v>
      </c>
      <c r="I72">
        <f t="shared" si="3"/>
        <v>0.4021473714924933</v>
      </c>
      <c r="J72">
        <f>+'算出シート'!C$21*'計算用'!I72+'算出シート'!C$23</f>
        <v>1.1776475870252572</v>
      </c>
    </row>
    <row r="73" spans="1:10" ht="11.25">
      <c r="A73">
        <v>72</v>
      </c>
      <c r="B73">
        <f>+A73/10/2/('算出シート'!C$28*'算出シート'!C$26)^0.5</f>
        <v>1.4185987312303812</v>
      </c>
      <c r="C73">
        <f t="shared" si="2"/>
        <v>0.04446653740222347</v>
      </c>
      <c r="D73">
        <f>+'算出シート'!C$21*'計算用'!C73+'算出シート'!C$23</f>
        <v>0.23694699336784772</v>
      </c>
      <c r="G73">
        <v>72</v>
      </c>
      <c r="H73" s="28">
        <f>+G73/10/2/('算出シート'!C$28*('算出シート'!C$27))^0.5</f>
        <v>0.6010025069647601</v>
      </c>
      <c r="I73">
        <f t="shared" si="3"/>
        <v>0.39557665018466714</v>
      </c>
      <c r="J73">
        <f>+'算出シート'!C$21*'計算用'!I73+'算出シート'!C$23</f>
        <v>1.1603665899856743</v>
      </c>
    </row>
    <row r="74" spans="1:10" ht="11.25">
      <c r="A74">
        <v>73</v>
      </c>
      <c r="B74">
        <f>+A74/10/2/('算出シート'!C$28*'算出シート'!C$26)^0.5</f>
        <v>1.4383014913863585</v>
      </c>
      <c r="C74">
        <f t="shared" si="2"/>
        <v>0.04160512927113054</v>
      </c>
      <c r="D74">
        <f>+'算出シート'!C$21*'計算用'!C74+'算出シート'!C$23</f>
        <v>0.22942148998307332</v>
      </c>
      <c r="G74">
        <v>73</v>
      </c>
      <c r="H74" s="28">
        <f>+G74/10/2/('算出シート'!C$28*('算出シート'!C$27))^0.5</f>
        <v>0.6093497640059372</v>
      </c>
      <c r="I74">
        <f t="shared" si="3"/>
        <v>0.38907081722280035</v>
      </c>
      <c r="J74">
        <f>+'算出シート'!C$21*'計算用'!I74+'算出シート'!C$23</f>
        <v>1.1432562492959648</v>
      </c>
    </row>
    <row r="75" spans="1:10" ht="11.25">
      <c r="A75">
        <v>74</v>
      </c>
      <c r="B75">
        <f>+A75/10/2/('算出シート'!C$28*'算出シート'!C$26)^0.5</f>
        <v>1.4580042515423361</v>
      </c>
      <c r="C75">
        <f t="shared" si="2"/>
        <v>0.0389055453993558</v>
      </c>
      <c r="D75">
        <f>+'算出シート'!C$21*'計算用'!C75+'算出シート'!C$23</f>
        <v>0.22232158440030575</v>
      </c>
      <c r="G75">
        <v>74</v>
      </c>
      <c r="H75" s="28">
        <f>+G75/10/2/('算出シート'!C$28*('算出シート'!C$27))^0.5</f>
        <v>0.6176970210471145</v>
      </c>
      <c r="I75">
        <f t="shared" si="3"/>
        <v>0.3826300402416899</v>
      </c>
      <c r="J75">
        <f>+'算出シート'!C$21*'計算用'!I75+'算出シート'!C$23</f>
        <v>1.1263170058356442</v>
      </c>
    </row>
    <row r="76" spans="1:10" ht="11.25">
      <c r="A76">
        <v>75</v>
      </c>
      <c r="B76">
        <f>+A76/10/2/('算出シート'!C$28*'算出シート'!C$26)^0.5</f>
        <v>1.4777070116983135</v>
      </c>
      <c r="C76">
        <f t="shared" si="2"/>
        <v>0.03636064924881448</v>
      </c>
      <c r="D76">
        <f>+'算出シート'!C$21*'計算用'!C76+'算出シート'!C$23</f>
        <v>0.21562850752438206</v>
      </c>
      <c r="G76">
        <v>75</v>
      </c>
      <c r="H76" s="28">
        <f>+G76/10/2/('算出シート'!C$28*('算出シート'!C$27))^0.5</f>
        <v>0.6260442780882917</v>
      </c>
      <c r="I76">
        <f t="shared" si="3"/>
        <v>0.3762544717846825</v>
      </c>
      <c r="J76">
        <f>+'算出シート'!C$21*'計算用'!I76+'算出シート'!C$23</f>
        <v>1.109549260793715</v>
      </c>
    </row>
    <row r="77" spans="1:10" ht="11.25">
      <c r="A77">
        <v>76</v>
      </c>
      <c r="B77">
        <f>+A77/10/2/('算出シート'!C$28*'算出シート'!C$26)^0.5</f>
        <v>1.497409771854291</v>
      </c>
      <c r="C77">
        <f t="shared" si="2"/>
        <v>0.033963449986807254</v>
      </c>
      <c r="D77">
        <f>+'算出シート'!C$21*'計算用'!C77+'算出シート'!C$23</f>
        <v>0.20932387346530307</v>
      </c>
      <c r="G77">
        <v>76</v>
      </c>
      <c r="H77" s="28">
        <f>+G77/10/2/('算出シート'!C$28*('算出シート'!C$27))^0.5</f>
        <v>0.6343915351294689</v>
      </c>
      <c r="I77">
        <f t="shared" si="3"/>
        <v>0.3699442494731383</v>
      </c>
      <c r="J77">
        <f>+'算出シート'!C$21*'計算用'!I77+'算出シート'!C$23</f>
        <v>1.0929533761143537</v>
      </c>
    </row>
    <row r="78" spans="1:10" ht="11.25">
      <c r="A78">
        <v>77</v>
      </c>
      <c r="B78">
        <f>+A78/10/2/('算出シート'!C$28*'算出シート'!C$26)^0.5</f>
        <v>1.5171125320102687</v>
      </c>
      <c r="C78">
        <f t="shared" si="2"/>
        <v>0.03170711349965163</v>
      </c>
      <c r="D78">
        <f>+'算出シート'!C$21*'計算用'!C78+'算出シート'!C$23</f>
        <v>0.20338970850408378</v>
      </c>
      <c r="G78">
        <v>77</v>
      </c>
      <c r="H78" s="28">
        <f>+G78/10/2/('算出シート'!C$28*('算出シート'!C$27))^0.5</f>
        <v>0.6427387921706461</v>
      </c>
      <c r="I78">
        <f t="shared" si="3"/>
        <v>0.36369949616502595</v>
      </c>
      <c r="J78">
        <f>+'算出シート'!C$21*'計算用'!I78+'算出シート'!C$23</f>
        <v>1.0765296749140183</v>
      </c>
    </row>
    <row r="79" spans="1:10" ht="11.25">
      <c r="A79">
        <v>78</v>
      </c>
      <c r="B79">
        <f>+A79/10/2/('算出シート'!C$28*'算出シート'!C$26)^0.5</f>
        <v>1.5368152921662461</v>
      </c>
      <c r="C79">
        <f t="shared" si="2"/>
        <v>0.029584972196031456</v>
      </c>
      <c r="D79">
        <f>+'算出シート'!C$21*'計算用'!C79+'算出シート'!C$23</f>
        <v>0.19780847687556272</v>
      </c>
      <c r="G79">
        <v>78</v>
      </c>
      <c r="H79" s="28">
        <f>+G79/10/2/('算出シート'!C$28*('算出シート'!C$27))^0.5</f>
        <v>0.6510860492118233</v>
      </c>
      <c r="I79">
        <f t="shared" si="3"/>
        <v>0.3575203201033403</v>
      </c>
      <c r="J79">
        <f>+'算出シート'!C$21*'計算用'!I79+'算出シート'!C$23</f>
        <v>1.0602784418717848</v>
      </c>
    </row>
    <row r="80" spans="1:10" ht="11.25">
      <c r="A80">
        <v>79</v>
      </c>
      <c r="B80">
        <f>+A80/10/2/('算出シート'!C$28*'算出シート'!C$26)^0.5</f>
        <v>1.5565180523222237</v>
      </c>
      <c r="C80">
        <f t="shared" si="2"/>
        <v>0.027590533602737163</v>
      </c>
      <c r="D80">
        <f>+'算出シート'!C$21*'計算用'!C80+'算出シート'!C$23</f>
        <v>0.19256310337519872</v>
      </c>
      <c r="G80">
        <v>79</v>
      </c>
      <c r="H80" s="28">
        <f>+G80/10/2/('算出シート'!C$28*('算出シート'!C$27))^0.5</f>
        <v>0.6594333062530006</v>
      </c>
      <c r="I80">
        <f t="shared" si="3"/>
        <v>0.3514068150550586</v>
      </c>
      <c r="J80">
        <f>+'算出シート'!C$21*'計算用'!I80+'算出シート'!C$23</f>
        <v>1.044199923594804</v>
      </c>
    </row>
    <row r="81" spans="1:10" ht="11.25">
      <c r="A81">
        <v>80</v>
      </c>
      <c r="B81">
        <f>+A81/10/2/('算出シート'!C$28*'算出シート'!C$26)^0.5</f>
        <v>1.5762208124782011</v>
      </c>
      <c r="C81">
        <f t="shared" si="2"/>
        <v>0.02571748776567642</v>
      </c>
      <c r="D81">
        <f>+'算出シート'!C$21*'計算用'!C81+'算出シート'!C$23</f>
        <v>0.18763699282372898</v>
      </c>
      <c r="G81">
        <v>80</v>
      </c>
      <c r="H81" s="28">
        <f>+G81/10/2/('算出シート'!C$28*('算出シート'!C$27))^0.5</f>
        <v>0.6677805632941778</v>
      </c>
      <c r="I81">
        <f t="shared" si="3"/>
        <v>0.345359060441325</v>
      </c>
      <c r="J81">
        <f>+'算出シート'!C$21*'計算用'!I81+'算出シート'!C$23</f>
        <v>1.0282943289606847</v>
      </c>
    </row>
    <row r="82" spans="1:10" ht="11.25">
      <c r="A82">
        <v>81</v>
      </c>
      <c r="B82">
        <f>+A82/10/2/('算出シート'!C$28*'算出シート'!C$26)^0.5</f>
        <v>1.5959235726341785</v>
      </c>
      <c r="C82">
        <f t="shared" si="2"/>
        <v>0.02395971347844152</v>
      </c>
      <c r="D82">
        <f>+'算出シート'!C$21*'計算用'!C82+'算出シート'!C$23</f>
        <v>0.1830140464483012</v>
      </c>
      <c r="G82">
        <v>81</v>
      </c>
      <c r="H82" s="28">
        <f>+G82/10/2/('算出シート'!C$28*('算出シート'!C$27))^0.5</f>
        <v>0.676127820335355</v>
      </c>
      <c r="I82">
        <f t="shared" si="3"/>
        <v>0.33937712145956234</v>
      </c>
      <c r="J82">
        <f>+'算出シート'!C$21*'計算用'!I82+'算出シート'!C$23</f>
        <v>1.012561829438649</v>
      </c>
    </row>
    <row r="83" spans="1:10" ht="11.25">
      <c r="A83">
        <v>82</v>
      </c>
      <c r="B83">
        <f>+A83/10/2/('算出シート'!C$28*'算出シート'!C$26)^0.5</f>
        <v>1.615626332790156</v>
      </c>
      <c r="C83">
        <f t="shared" si="2"/>
        <v>0.022311283369255492</v>
      </c>
      <c r="D83">
        <f>+'算出シート'!C$21*'計算用'!C83+'算出シート'!C$23</f>
        <v>0.17867867526114195</v>
      </c>
      <c r="G83">
        <v>82</v>
      </c>
      <c r="H83" s="28">
        <f>+G83/10/2/('算出シート'!C$28*('算出シート'!C$27))^0.5</f>
        <v>0.6844750773765322</v>
      </c>
      <c r="I83">
        <f t="shared" si="3"/>
        <v>0.33346104919820796</v>
      </c>
      <c r="J83">
        <f>+'算出シート'!C$21*'計算用'!I83+'算出シート'!C$23</f>
        <v>0.9970025593912869</v>
      </c>
    </row>
    <row r="84" spans="1:10" ht="11.25">
      <c r="A84">
        <v>83</v>
      </c>
      <c r="B84">
        <f>+A84/10/2/('算出シート'!C$28*'算出シート'!C$26)^0.5</f>
        <v>1.635329092946134</v>
      </c>
      <c r="C84">
        <f t="shared" si="2"/>
        <v>0.020766467884728104</v>
      </c>
      <c r="D84">
        <f>+'算出シート'!C$21*'計算用'!C84+'算出シート'!C$23</f>
        <v>0.1746158105368349</v>
      </c>
      <c r="G84">
        <v>83</v>
      </c>
      <c r="H84" s="28">
        <f>+G84/10/2/('算出シート'!C$28*('算出シート'!C$27))^0.5</f>
        <v>0.6928223344177096</v>
      </c>
      <c r="I84">
        <f t="shared" si="3"/>
        <v>0.3276108807447444</v>
      </c>
      <c r="J84">
        <f>+'算出シート'!C$21*'計算用'!I84+'算出シート'!C$23</f>
        <v>0.9816166163586778</v>
      </c>
    </row>
    <row r="85" spans="1:10" ht="11.25">
      <c r="A85">
        <v>84</v>
      </c>
      <c r="B85">
        <f>+A85/10/2/('算出シート'!C$28*'算出シート'!C$26)^0.5</f>
        <v>1.6550318531021113</v>
      </c>
      <c r="C85">
        <f t="shared" si="2"/>
        <v>0.01931973821550105</v>
      </c>
      <c r="D85">
        <f>+'算出シート'!C$21*'計算用'!C85+'算出シート'!C$23</f>
        <v>0.17081091150676775</v>
      </c>
      <c r="G85">
        <v>84</v>
      </c>
      <c r="H85" s="28">
        <f>+G85/10/2/('算出シート'!C$28*('算出シート'!C$27))^0.5</f>
        <v>0.7011695914588867</v>
      </c>
      <c r="I85">
        <f t="shared" si="3"/>
        <v>0.3218266392877198</v>
      </c>
      <c r="J85">
        <f>+'算出シート'!C$21*'計算用'!I85+'算出シート'!C$23</f>
        <v>0.9664040613267031</v>
      </c>
    </row>
    <row r="86" spans="1:10" ht="11.25">
      <c r="A86">
        <v>85</v>
      </c>
      <c r="B86">
        <f>+A86/10/2/('算出シート'!C$28*'算出シート'!C$26)^0.5</f>
        <v>1.6747346132580887</v>
      </c>
      <c r="C86">
        <f t="shared" si="2"/>
        <v>0.017965768214536944</v>
      </c>
      <c r="D86">
        <f>+'算出シート'!C$21*'計算用'!C86+'算出シート'!C$23</f>
        <v>0.16724997040423215</v>
      </c>
      <c r="G86">
        <v>85</v>
      </c>
      <c r="H86" s="28">
        <f>+G86/10/2/('算出シート'!C$28*('算出シート'!C$27))^0.5</f>
        <v>0.7095168485000639</v>
      </c>
      <c r="I86">
        <f t="shared" si="3"/>
        <v>0.3161083342134092</v>
      </c>
      <c r="J86">
        <f>+'算出シート'!C$21*'計算用'!I86+'算出シート'!C$23</f>
        <v>0.9513649189812662</v>
      </c>
    </row>
    <row r="87" spans="1:10" ht="11.25">
      <c r="A87">
        <v>86</v>
      </c>
      <c r="B87">
        <f>+A87/10/2/('算出シート'!C$28*'算出シート'!C$26)^0.5</f>
        <v>1.694437373414066</v>
      </c>
      <c r="C87">
        <f t="shared" si="2"/>
        <v>0.016699435363510113</v>
      </c>
      <c r="D87">
        <f>+'算出シート'!C$21*'計算用'!C87+'算出シート'!C$23</f>
        <v>0.16391951500603158</v>
      </c>
      <c r="G87">
        <v>86</v>
      </c>
      <c r="H87" s="28">
        <f>+G87/10/2/('算出シート'!C$28*('算出シート'!C$27))^0.5</f>
        <v>0.7178641055412411</v>
      </c>
      <c r="I87">
        <f t="shared" si="3"/>
        <v>0.3104559611977931</v>
      </c>
      <c r="J87">
        <f>+'算出シート'!C$21*'計算用'!I87+'算出シート'!C$23</f>
        <v>0.9364991779501959</v>
      </c>
    </row>
    <row r="88" spans="1:10" ht="11.25">
      <c r="A88">
        <v>87</v>
      </c>
      <c r="B88">
        <f>+A88/10/2/('算出シート'!C$28*'算出シート'!C$26)^0.5</f>
        <v>1.7141401335700437</v>
      </c>
      <c r="C88">
        <f t="shared" si="2"/>
        <v>0.015515820846505799</v>
      </c>
      <c r="D88">
        <f>+'算出シート'!C$21*'計算用'!C88+'算出シート'!C$23</f>
        <v>0.16080660882631026</v>
      </c>
      <c r="G88">
        <v>87</v>
      </c>
      <c r="H88" s="28">
        <f>+G88/10/2/('算出シート'!C$28*('算出シート'!C$27))^0.5</f>
        <v>0.7262113625824184</v>
      </c>
      <c r="I88">
        <f t="shared" si="3"/>
        <v>0.30486950229448484</v>
      </c>
      <c r="J88">
        <f>+'算出シート'!C$21*'計算用'!I88+'算出シート'!C$23</f>
        <v>0.9218067910344951</v>
      </c>
    </row>
    <row r="89" spans="1:10" ht="11.25">
      <c r="A89">
        <v>88</v>
      </c>
      <c r="B89">
        <f>+A89/10/2/('算出シート'!C$28*'算出シート'!C$26)^0.5</f>
        <v>1.7338428937260213</v>
      </c>
      <c r="C89">
        <f t="shared" si="2"/>
        <v>0.014410208793061836</v>
      </c>
      <c r="D89">
        <f>+'算出シート'!C$21*'計算用'!C89+'算出シート'!C$23</f>
        <v>0.15789884912575264</v>
      </c>
      <c r="G89">
        <v>88</v>
      </c>
      <c r="H89" s="28">
        <f>+G89/10/2/('算出シート'!C$28*('算出シート'!C$27))^0.5</f>
        <v>0.7345586196235957</v>
      </c>
      <c r="I89">
        <f t="shared" si="3"/>
        <v>0.2993489260192584</v>
      </c>
      <c r="J89">
        <f>+'算出シート'!C$21*'計算用'!I89+'算出シート'!C$23</f>
        <v>0.9072876754306495</v>
      </c>
    </row>
    <row r="90" spans="1:10" ht="11.25">
      <c r="A90">
        <v>89</v>
      </c>
      <c r="B90">
        <f>+A90/10/2/('算出シート'!C$28*'算出シート'!C$26)^0.5</f>
        <v>1.753545653881999</v>
      </c>
      <c r="C90">
        <f t="shared" si="2"/>
        <v>0.013378084754536695</v>
      </c>
      <c r="D90">
        <f>+'算出シート'!C$21*'計算用'!C90+'算出シート'!C$23</f>
        <v>0.1551843629044315</v>
      </c>
      <c r="G90">
        <v>89</v>
      </c>
      <c r="H90" s="28">
        <f>+G90/10/2/('算出シート'!C$28*('算出シート'!C$27))^0.5</f>
        <v>0.7429058766647728</v>
      </c>
      <c r="I90">
        <f t="shared" si="3"/>
        <v>0.29389418743179185</v>
      </c>
      <c r="J90">
        <f>+'算出シート'!C$21*'計算用'!I90+'算出シート'!C$23</f>
        <v>0.8929417129456125</v>
      </c>
    </row>
    <row r="91" spans="1:10" ht="11.25">
      <c r="A91">
        <v>90</v>
      </c>
      <c r="B91">
        <f>+A91/10/2/('算出シート'!C$28*'算出シート'!C$26)^0.5</f>
        <v>1.7732484140379763</v>
      </c>
      <c r="C91">
        <f t="shared" si="2"/>
        <v>0.012415133478910783</v>
      </c>
      <c r="D91">
        <f>+'算出シート'!C$21*'計算用'!C91+'算出シート'!C$23</f>
        <v>0.15265180104953535</v>
      </c>
      <c r="G91">
        <v>90</v>
      </c>
      <c r="H91" s="28">
        <f>+G91/10/2/('算出シート'!C$28*('算出シート'!C$27))^0.5</f>
        <v>0.75125313370595</v>
      </c>
      <c r="I91">
        <f t="shared" si="3"/>
        <v>0.2885052282152409</v>
      </c>
      <c r="J91">
        <f>+'算出シート'!C$21*'計算用'!I91+'算出シート'!C$23</f>
        <v>0.8787687502060835</v>
      </c>
    </row>
    <row r="92" spans="1:10" ht="11.25">
      <c r="A92">
        <v>91</v>
      </c>
      <c r="B92">
        <f>+A92/10/2/('算出シート'!C$28*'算出シート'!C$26)^0.5</f>
        <v>1.7929511741939537</v>
      </c>
      <c r="C92">
        <f t="shared" si="2"/>
        <v>0.011517236049488077</v>
      </c>
      <c r="D92">
        <f>+'算出シート'!C$21*'計算用'!C92+'算出シート'!C$23</f>
        <v>0.15029033081015364</v>
      </c>
      <c r="G92">
        <v>91</v>
      </c>
      <c r="H92" s="28">
        <f>+G92/10/2/('算出シート'!C$28*('算出シート'!C$27))^0.5</f>
        <v>0.7596003907471273</v>
      </c>
      <c r="I92">
        <f t="shared" si="3"/>
        <v>0.2831819767542335</v>
      </c>
      <c r="J92">
        <f>+'算出シート'!C$21*'計算用'!I92+'算出シート'!C$23</f>
        <v>0.8647685988636341</v>
      </c>
    </row>
    <row r="93" spans="1:10" ht="11.25">
      <c r="A93">
        <v>92</v>
      </c>
      <c r="B93">
        <f>+A93/10/2/('算出シート'!C$28*'算出シート'!C$26)^0.5</f>
        <v>1.8126539343499313</v>
      </c>
      <c r="C93">
        <f t="shared" si="2"/>
        <v>0.010680466452626533</v>
      </c>
      <c r="D93">
        <f>+'算出シート'!C$21*'計算用'!C93+'算出シート'!C$23</f>
        <v>0.14808962677040777</v>
      </c>
      <c r="G93">
        <v>92</v>
      </c>
      <c r="H93" s="28">
        <f>+G93/10/2/('算出シート'!C$28*('算出シート'!C$27))^0.5</f>
        <v>0.7679476477883044</v>
      </c>
      <c r="I93">
        <f t="shared" si="3"/>
        <v>0.27792434821187423</v>
      </c>
      <c r="J93">
        <f>+'算出シート'!C$21*'計算用'!I93+'算出シート'!C$23</f>
        <v>0.8509410357972292</v>
      </c>
    </row>
    <row r="94" spans="1:10" ht="11.25">
      <c r="A94">
        <v>93</v>
      </c>
      <c r="B94">
        <f>+A94/10/2/('算出シート'!C$28*'算出シート'!C$26)^0.5</f>
        <v>1.8323566945059089</v>
      </c>
      <c r="C94">
        <f t="shared" si="2"/>
        <v>0.009901087638660303</v>
      </c>
      <c r="D94">
        <f>+'算出シート'!C$21*'計算用'!C94+'算出シート'!C$23</f>
        <v>0.1460398604896766</v>
      </c>
      <c r="G94">
        <v>93</v>
      </c>
      <c r="H94" s="28">
        <f>+G94/10/2/('算出シート'!C$28*('算出シート'!C$27))^0.5</f>
        <v>0.7762949048294817</v>
      </c>
      <c r="I94">
        <f t="shared" si="3"/>
        <v>0.2727322446063114</v>
      </c>
      <c r="J94">
        <f>+'算出シート'!C$21*'計算用'!I94+'算出シート'!C$23</f>
        <v>0.837285803314599</v>
      </c>
    </row>
    <row r="95" spans="1:10" ht="11.25">
      <c r="A95">
        <v>94</v>
      </c>
      <c r="B95">
        <f>+A95/10/2/('算出シート'!C$28*'算出シート'!C$26)^0.5</f>
        <v>1.8520594546618865</v>
      </c>
      <c r="C95">
        <f t="shared" si="2"/>
        <v>0.00917554713865702</v>
      </c>
      <c r="D95">
        <f>+'算出シート'!C$21*'計算用'!C95+'算出シート'!C$23</f>
        <v>0.14413168897466797</v>
      </c>
      <c r="G95">
        <v>94</v>
      </c>
      <c r="H95" s="28">
        <f>+G95/10/2/('算出シート'!C$28*('算出シート'!C$27))^0.5</f>
        <v>0.7846421618706589</v>
      </c>
      <c r="I95">
        <f t="shared" si="3"/>
        <v>0.26760555488742355</v>
      </c>
      <c r="J95">
        <f>+'算出シート'!C$21*'計算用'!I95+'算出シート'!C$23</f>
        <v>0.8238026093539239</v>
      </c>
    </row>
    <row r="96" spans="1:10" ht="11.25">
      <c r="A96">
        <v>95</v>
      </c>
      <c r="B96">
        <f>+A96/10/2/('算出シート'!C$28*'算出シート'!C$26)^0.5</f>
        <v>1.8717622148178639</v>
      </c>
      <c r="C96">
        <f t="shared" si="2"/>
        <v>0.00850047229765219</v>
      </c>
      <c r="D96">
        <f>+'算出シート'!C$21*'計算用'!C96+'算出シート'!C$23</f>
        <v>0.14235624214282525</v>
      </c>
      <c r="G96">
        <v>95</v>
      </c>
      <c r="H96" s="28">
        <f>+G96/10/2/('算出シート'!C$28*('算出シート'!C$27))^0.5</f>
        <v>0.7929894189118362</v>
      </c>
      <c r="I96">
        <f t="shared" si="3"/>
        <v>0.2625441550141455</v>
      </c>
      <c r="J96">
        <f>+'算出シート'!C$21*'計算用'!I96+'算出シート'!C$23</f>
        <v>0.8104911276872027</v>
      </c>
    </row>
    <row r="97" spans="1:10" ht="11.25">
      <c r="A97">
        <v>96</v>
      </c>
      <c r="B97">
        <f>+A97/10/2/('算出シート'!C$28*'算出シート'!C$26)^0.5</f>
        <v>1.8914649749738413</v>
      </c>
      <c r="C97">
        <f t="shared" si="2"/>
        <v>0.007872665182593587</v>
      </c>
      <c r="D97">
        <f>+'算出シート'!C$21*'計算用'!C97+'算出シート'!C$23</f>
        <v>0.14070510943022113</v>
      </c>
      <c r="G97">
        <v>96</v>
      </c>
      <c r="H97" s="28">
        <f>+G97/10/2/('算出シート'!C$28*('算出シート'!C$27))^0.5</f>
        <v>0.8013366759530134</v>
      </c>
      <c r="I97">
        <f t="shared" si="3"/>
        <v>0.25754790803294614</v>
      </c>
      <c r="J97">
        <f>+'算出シート'!C$21*'計算用'!I97+'算出シート'!C$23</f>
        <v>0.7973509981266483</v>
      </c>
    </row>
    <row r="98" spans="1:10" ht="11.25">
      <c r="A98">
        <v>97</v>
      </c>
      <c r="B98">
        <f>+A98/10/2/('算出シート'!C$28*'算出シート'!C$26)^0.5</f>
        <v>1.9111677351298186</v>
      </c>
      <c r="C98">
        <f t="shared" si="2"/>
        <v>0.0072890972204818875</v>
      </c>
      <c r="D98">
        <f>+'算出シート'!C$21*'計算用'!C98+'算出シート'!C$23</f>
        <v>0.13917032568986737</v>
      </c>
      <c r="G98">
        <v>97</v>
      </c>
      <c r="H98" s="28">
        <f>+G98/10/2/('算出シート'!C$28*('算出シート'!C$27))^0.5</f>
        <v>0.8096839329941905</v>
      </c>
      <c r="I98">
        <f t="shared" si="3"/>
        <v>0.2526166641579507</v>
      </c>
      <c r="J98">
        <f>+'算出シート'!C$21*'計算用'!I98+'算出シート'!C$23</f>
        <v>0.7843818267354103</v>
      </c>
    </row>
    <row r="99" spans="1:10" ht="11.25">
      <c r="A99">
        <v>98</v>
      </c>
      <c r="B99">
        <f>+A99/10/2/('算出シート'!C$28*'算出シート'!C$26)^0.5</f>
        <v>1.9308704952857965</v>
      </c>
      <c r="C99">
        <f t="shared" si="2"/>
        <v>0.006746903619177602</v>
      </c>
      <c r="D99">
        <f>+'算出シート'!C$21*'計算用'!C99+'算出シート'!C$23</f>
        <v>0.13774435651843708</v>
      </c>
      <c r="G99">
        <v>98</v>
      </c>
      <c r="H99" s="28">
        <f>+G99/10/2/('算出シート'!C$28*('算出シート'!C$27))^0.5</f>
        <v>0.8180311900353678</v>
      </c>
      <c r="I99">
        <f t="shared" si="3"/>
        <v>0.2477502608531708</v>
      </c>
      <c r="J99">
        <f>+'算出シート'!C$21*'計算用'!I99+'算出シート'!C$23</f>
        <v>0.7715831860438392</v>
      </c>
    </row>
    <row r="100" spans="1:10" ht="11.25">
      <c r="A100">
        <v>99</v>
      </c>
      <c r="B100">
        <f>+A100/10/2/('算出シート'!C$28*'算出シート'!C$26)^0.5</f>
        <v>1.950573255441774</v>
      </c>
      <c r="C100">
        <f t="shared" si="2"/>
        <v>0.0062433776201230905</v>
      </c>
      <c r="D100">
        <f>+'算出シート'!C$21*'計算用'!C100+'算出シート'!C$23</f>
        <v>0.13642008314092371</v>
      </c>
      <c r="G100">
        <v>99</v>
      </c>
      <c r="H100" s="28">
        <f>+G100/10/2/('算出シート'!C$28*('算出シート'!C$27))^0.5</f>
        <v>0.8263784470765451</v>
      </c>
      <c r="I100">
        <f t="shared" si="3"/>
        <v>0.24294852291729477</v>
      </c>
      <c r="J100">
        <f>+'算出シート'!C$21*'計算用'!I100+'算出シート'!C$23</f>
        <v>0.7589546152724852</v>
      </c>
    </row>
    <row r="101" spans="1:10" ht="11.25">
      <c r="A101">
        <v>100</v>
      </c>
      <c r="B101">
        <f>+A101/10/2/('算出シート'!C$28*'算出シート'!C$26)^0.5</f>
        <v>1.9702760155977515</v>
      </c>
      <c r="C101">
        <f t="shared" si="2"/>
        <v>0.005775964628861957</v>
      </c>
      <c r="D101">
        <f>+'算出シート'!C$21*'計算用'!C101+'算出シート'!C$23</f>
        <v>0.13519078697390693</v>
      </c>
      <c r="G101">
        <v>100</v>
      </c>
      <c r="H101" s="28">
        <f>+G101/10/2/('算出シート'!C$28*('算出シート'!C$27))^0.5</f>
        <v>0.8347257041177223</v>
      </c>
      <c r="I101">
        <f t="shared" si="3"/>
        <v>0.23821126257146338</v>
      </c>
      <c r="J101">
        <f>+'算出シート'!C$21*'計算用'!I101+'算出シート'!C$23</f>
        <v>0.7464956205629487</v>
      </c>
    </row>
    <row r="102" spans="1:10" ht="11.25">
      <c r="A102">
        <v>101</v>
      </c>
      <c r="B102">
        <f>+A102/10/2/('算出シート'!C$28*'算出シート'!C$26)^0.5</f>
        <v>1.9899787757537288</v>
      </c>
      <c r="C102">
        <f t="shared" si="2"/>
        <v>0.005342256265781674</v>
      </c>
      <c r="D102">
        <f>+'算出シート'!C$21*'計算用'!C102+'算出シート'!C$23</f>
        <v>0.1340501339790058</v>
      </c>
      <c r="G102">
        <v>101</v>
      </c>
      <c r="H102" s="28">
        <f>+G102/10/2/('算出シート'!C$28*('算出シート'!C$27))^0.5</f>
        <v>0.8430729611588994</v>
      </c>
      <c r="I102">
        <f t="shared" si="3"/>
        <v>0.2335382795504364</v>
      </c>
      <c r="J102">
        <f>+'算出シート'!C$21*'計算用'!I102+'算出シート'!C$23</f>
        <v>0.7342056752176477</v>
      </c>
    </row>
    <row r="103" spans="1:10" ht="11.25">
      <c r="A103">
        <v>102</v>
      </c>
      <c r="B103">
        <f>+A103/10/2/('算出シート'!C$28*'算出シート'!C$26)^0.5</f>
        <v>2.0096815359097064</v>
      </c>
      <c r="C103">
        <f t="shared" si="2"/>
        <v>0.0049399843760082485</v>
      </c>
      <c r="D103">
        <f>+'算出シート'!C$21*'計算用'!C103+'算出シート'!C$23</f>
        <v>0.1329921589089017</v>
      </c>
      <c r="G103">
        <v>102</v>
      </c>
      <c r="H103" s="28">
        <f>+G103/10/2/('算出シート'!C$28*('算出シート'!C$27))^0.5</f>
        <v>0.8514202182000766</v>
      </c>
      <c r="I103">
        <f t="shared" si="3"/>
        <v>0.22892936119753082</v>
      </c>
      <c r="J103">
        <f>+'算出シート'!C$21*'計算用'!I103+'算出シート'!C$23</f>
        <v>0.722084219949506</v>
      </c>
    </row>
    <row r="104" spans="1:10" ht="11.25">
      <c r="A104">
        <v>103</v>
      </c>
      <c r="B104">
        <f>+A104/10/2/('算出シート'!C$28*'算出シート'!C$26)^0.5</f>
        <v>2.0293842960656843</v>
      </c>
      <c r="C104">
        <f t="shared" si="2"/>
        <v>0.0045670150338894796</v>
      </c>
      <c r="D104">
        <f>+'算出シート'!C$21*'計算用'!C104+'算出シート'!C$23</f>
        <v>0.13201124953912932</v>
      </c>
      <c r="G104">
        <v>103</v>
      </c>
      <c r="H104" s="28">
        <f>+G104/10/2/('算出シート'!C$28*('算出シート'!C$27))^0.5</f>
        <v>0.859767475241254</v>
      </c>
      <c r="I104">
        <f t="shared" si="3"/>
        <v>0.22438428256369025</v>
      </c>
      <c r="J104">
        <f>+'算出シート'!C$21*'計算用'!I104+'算出シート'!C$23</f>
        <v>0.7101306631425053</v>
      </c>
    </row>
    <row r="105" spans="1:10" ht="11.25">
      <c r="A105">
        <v>104</v>
      </c>
      <c r="B105">
        <f>+A105/10/2/('算出シート'!C$28*'算出シート'!C$26)^0.5</f>
        <v>2.0490870562216617</v>
      </c>
      <c r="C105">
        <f t="shared" si="2"/>
        <v>0.004221342574054724</v>
      </c>
      <c r="D105">
        <f>+'算出シート'!C$21*'計算用'!C105+'算出シート'!C$23</f>
        <v>0.13110213096976392</v>
      </c>
      <c r="G105">
        <v>104</v>
      </c>
      <c r="H105" s="28">
        <f>+G105/10/2/('算出シート'!C$28*('算出シート'!C$27))^0.5</f>
        <v>0.8681147322824312</v>
      </c>
      <c r="I105">
        <f t="shared" si="3"/>
        <v>0.2199028065110221</v>
      </c>
      <c r="J105">
        <f>+'算出シート'!C$21*'計算用'!I105+'算出シート'!C$23</f>
        <v>0.6983443811239881</v>
      </c>
    </row>
    <row r="106" spans="1:10" ht="11.25">
      <c r="A106">
        <v>105</v>
      </c>
      <c r="B106">
        <f>+A106/10/2/('算出シート'!C$28*'算出シート'!C$26)^0.5</f>
        <v>2.068789816377639</v>
      </c>
      <c r="C106">
        <f t="shared" si="2"/>
        <v>0.0039010836776676534</v>
      </c>
      <c r="D106">
        <f>+'算出シート'!C$21*'計算用'!C106+'算出シート'!C$23</f>
        <v>0.13025985007226593</v>
      </c>
      <c r="G106">
        <v>105</v>
      </c>
      <c r="H106" s="28">
        <f>+G106/10/2/('算出シート'!C$28*('算出シート'!C$27))^0.5</f>
        <v>0.8764619893236084</v>
      </c>
      <c r="I106">
        <f t="shared" si="3"/>
        <v>0.21548468382111172</v>
      </c>
      <c r="J106">
        <f>+'算出シート'!C$21*'計算用'!I106+'算出シート'!C$23</f>
        <v>0.6867247184495238</v>
      </c>
    </row>
    <row r="107" spans="1:10" ht="11.25">
      <c r="A107">
        <v>106</v>
      </c>
      <c r="B107">
        <f>+A107/10/2/('算出シート'!C$28*'算出シート'!C$26)^0.5</f>
        <v>2.0884925765336164</v>
      </c>
      <c r="C107">
        <f t="shared" si="2"/>
        <v>0.0036044715392239577</v>
      </c>
      <c r="D107">
        <f>+'算出シート'!C$21*'計算用'!C107+'算出シート'!C$23</f>
        <v>0.129479760148159</v>
      </c>
      <c r="G107">
        <v>106</v>
      </c>
      <c r="H107" s="28">
        <f>+G107/10/2/('算出シート'!C$28*('算出シート'!C$27))^0.5</f>
        <v>0.8848092463647855</v>
      </c>
      <c r="I107">
        <f t="shared" si="3"/>
        <v>0.21112965330840178</v>
      </c>
      <c r="J107">
        <f>+'算出シート'!C$21*'計算用'!I107+'算出シート'!C$23</f>
        <v>0.6752709882010967</v>
      </c>
    </row>
    <row r="108" spans="1:10" ht="11.25">
      <c r="A108">
        <v>107</v>
      </c>
      <c r="B108">
        <f>+A108/10/2/('算出シート'!C$28*'算出シート'!C$26)^0.5</f>
        <v>2.108195336689594</v>
      </c>
      <c r="C108">
        <f t="shared" si="2"/>
        <v>0.00332985013611068</v>
      </c>
      <c r="D108">
        <f>+'算出シート'!C$21*'計算用'!C108+'算出シート'!C$23</f>
        <v>0.12875750585797108</v>
      </c>
      <c r="G108">
        <v>107</v>
      </c>
      <c r="H108" s="28">
        <f>+G108/10/2/('算出シート'!C$28*('算出シート'!C$27))^0.5</f>
        <v>0.8931565034059628</v>
      </c>
      <c r="I108">
        <f t="shared" si="3"/>
        <v>0.20683744193890394</v>
      </c>
      <c r="J108">
        <f>+'算出シート'!C$21*'計算用'!I108+'算出シート'!C$23</f>
        <v>0.6639824722993173</v>
      </c>
    </row>
    <row r="109" spans="1:10" ht="11.25">
      <c r="A109">
        <v>108</v>
      </c>
      <c r="B109">
        <f>+A109/10/2/('算出シート'!C$28*'算出シート'!C$26)^0.5</f>
        <v>2.1278980968455716</v>
      </c>
      <c r="C109">
        <f t="shared" si="2"/>
        <v>0.0030756686201581984</v>
      </c>
      <c r="D109">
        <f>+'算出シート'!C$21*'計算用'!C109+'算出シート'!C$23</f>
        <v>0.12808900847101606</v>
      </c>
      <c r="G109">
        <v>108</v>
      </c>
      <c r="H109" s="28">
        <f>+G109/10/2/('算出シート'!C$28*('算出シート'!C$27))^0.5</f>
        <v>0.9015037604471401</v>
      </c>
      <c r="I109">
        <f t="shared" si="3"/>
        <v>0.20260776495447327</v>
      </c>
      <c r="J109">
        <f>+'算出シート'!C$21*'計算用'!I109+'算出シート'!C$23</f>
        <v>0.6528584218302647</v>
      </c>
    </row>
    <row r="110" spans="1:10" ht="11.25">
      <c r="A110">
        <v>109</v>
      </c>
      <c r="B110">
        <f>+A110/10/2/('算出シート'!C$28*'算出シート'!C$26)^0.5</f>
        <v>2.147600857001549</v>
      </c>
      <c r="C110">
        <f t="shared" si="2"/>
        <v>0.002840475847593828</v>
      </c>
      <c r="D110">
        <f>+'算出シート'!C$21*'計算用'!C110+'算出シート'!C$23</f>
        <v>0.12747045147917177</v>
      </c>
      <c r="G110">
        <v>109</v>
      </c>
      <c r="H110" s="28">
        <f>+G110/10/2/('算出シート'!C$28*('算出シート'!C$27))^0.5</f>
        <v>0.9098510174883173</v>
      </c>
      <c r="I110">
        <f t="shared" si="3"/>
        <v>0.1984403260028712</v>
      </c>
      <c r="J110">
        <f>+'算出シート'!C$21*'計算用'!I110+'算出シート'!C$23</f>
        <v>0.6418980573875512</v>
      </c>
    </row>
    <row r="111" spans="1:10" ht="11.25">
      <c r="A111">
        <v>110</v>
      </c>
      <c r="B111">
        <f>+A111/10/2/('算出シート'!C$28*'算出シート'!C$26)^0.5</f>
        <v>2.1673036171575264</v>
      </c>
      <c r="C111">
        <f t="shared" si="2"/>
        <v>0.0026229150611583167</v>
      </c>
      <c r="D111">
        <f>+'算出シート'!C$21*'計算用'!C111+'算出シート'!C$23</f>
        <v>0.12689826661084636</v>
      </c>
      <c r="G111">
        <v>110</v>
      </c>
      <c r="H111" s="28">
        <f>+G111/10/2/('算出シート'!C$28*('算出シート'!C$27))^0.5</f>
        <v>0.9181982745294945</v>
      </c>
      <c r="I111">
        <f t="shared" si="3"/>
        <v>0.19433481727379262</v>
      </c>
      <c r="J111">
        <f>+'算出シート'!C$21*'計算用'!I111+'算出シート'!C$23</f>
        <v>0.6311005694300745</v>
      </c>
    </row>
    <row r="112" spans="1:10" ht="11.25">
      <c r="A112">
        <v>111</v>
      </c>
      <c r="B112">
        <f>+A112/10/2/('算出シート'!C$28*'算出シート'!C$26)^0.5</f>
        <v>2.1870063773135042</v>
      </c>
      <c r="C112">
        <f t="shared" si="2"/>
        <v>0.0024217187356806455</v>
      </c>
      <c r="D112">
        <f>+'算出シート'!C$21*'計算用'!C112+'算出シート'!C$23</f>
        <v>0.1263691202748401</v>
      </c>
      <c r="G112">
        <v>111</v>
      </c>
      <c r="H112" s="28">
        <f>+G112/10/2/('算出シート'!C$28*('算出シート'!C$27))^0.5</f>
        <v>0.9265455315706717</v>
      </c>
      <c r="I112">
        <f t="shared" si="3"/>
        <v>0.1902909196410351</v>
      </c>
      <c r="J112">
        <f>+'算出シート'!C$21*'計算用'!I112+'算出シート'!C$23</f>
        <v>0.6204651186559222</v>
      </c>
    </row>
    <row r="113" spans="1:10" ht="11.25">
      <c r="A113">
        <v>112</v>
      </c>
      <c r="B113">
        <f>+A113/10/2/('算出シート'!C$28*'算出シート'!C$26)^0.5</f>
        <v>2.2067091374694816</v>
      </c>
      <c r="C113">
        <f t="shared" si="2"/>
        <v>0.0022357035961259996</v>
      </c>
      <c r="D113">
        <f>+'算出シート'!C$21*'計算用'!C113+'算出シート'!C$23</f>
        <v>0.12587990045781136</v>
      </c>
      <c r="G113">
        <v>112</v>
      </c>
      <c r="H113" s="28">
        <f>+G113/10/2/('算出シート'!C$28*('算出シート'!C$27))^0.5</f>
        <v>0.9348927886118489</v>
      </c>
      <c r="I113">
        <f t="shared" si="3"/>
        <v>0.18630830281094</v>
      </c>
      <c r="J113">
        <f>+'算出シート'!C$21*'計算用'!I113+'算出シート'!C$23</f>
        <v>0.6099908363927722</v>
      </c>
    </row>
    <row r="114" spans="1:10" ht="11.25">
      <c r="A114">
        <v>113</v>
      </c>
      <c r="B114">
        <f>+A114/10/2/('算出シート'!C$28*'算出シート'!C$26)^0.5</f>
        <v>2.2264118976254594</v>
      </c>
      <c r="C114">
        <f t="shared" si="2"/>
        <v>0.0020637658150375153</v>
      </c>
      <c r="D114">
        <f>+'算出シート'!C$21*'計算用'!C114+'算出シート'!C$23</f>
        <v>0.12542770409354867</v>
      </c>
      <c r="G114">
        <v>113</v>
      </c>
      <c r="H114" s="28">
        <f>+G114/10/2/('算出シート'!C$28*('算出シート'!C$27))^0.5</f>
        <v>0.9432400456530262</v>
      </c>
      <c r="I114">
        <f t="shared" si="3"/>
        <v>0.18238662547722975</v>
      </c>
      <c r="J114">
        <f>+'算出シート'!C$21*'計算用'!I114+'算出シート'!C$23</f>
        <v>0.5996768250051142</v>
      </c>
    </row>
    <row r="115" spans="1:10" ht="11.25">
      <c r="A115">
        <v>114</v>
      </c>
      <c r="B115">
        <f>+A115/10/2/('算出シート'!C$28*'算出シート'!C$26)^0.5</f>
        <v>2.246114657781437</v>
      </c>
      <c r="C115">
        <f t="shared" si="2"/>
        <v>0.0019048763943838138</v>
      </c>
      <c r="D115">
        <f>+'算出シート'!C$21*'計算用'!C115+'算出シート'!C$23</f>
        <v>0.12500982491722942</v>
      </c>
      <c r="G115">
        <v>114</v>
      </c>
      <c r="H115" s="28">
        <f>+G115/10/2/('算出シート'!C$28*('算出シート'!C$27))^0.5</f>
        <v>0.9515873026942034</v>
      </c>
      <c r="I115">
        <f t="shared" si="3"/>
        <v>0.17852553548232336</v>
      </c>
      <c r="J115">
        <f>+'算出シート'!C$21*'計算用'!I115+'算出シート'!C$23</f>
        <v>0.5895221583185104</v>
      </c>
    </row>
    <row r="116" spans="1:10" ht="11.25">
      <c r="A116">
        <v>115</v>
      </c>
      <c r="B116">
        <f>+A116/10/2/('算出シート'!C$28*'算出シート'!C$26)^0.5</f>
        <v>2.265817417937414</v>
      </c>
      <c r="C116">
        <f t="shared" si="2"/>
        <v>0.0017580767350963552</v>
      </c>
      <c r="D116">
        <f>+'算出シート'!C$21*'計算用'!C116+'算出シート'!C$23</f>
        <v>0.12462374181330341</v>
      </c>
      <c r="G116">
        <v>115</v>
      </c>
      <c r="H116" s="28">
        <f>+G116/10/2/('算出シート'!C$28*('算出シート'!C$27))^0.5</f>
        <v>0.9599345597353806</v>
      </c>
      <c r="I116">
        <f t="shared" si="3"/>
        <v>0.17472466998520592</v>
      </c>
      <c r="J116">
        <f>+'算出シート'!C$21*'計算用'!I116+'算出シート'!C$23</f>
        <v>0.5795258820610916</v>
      </c>
    </row>
    <row r="117" spans="1:10" ht="11.25">
      <c r="A117">
        <v>116</v>
      </c>
      <c r="B117">
        <f>+A117/10/2/('算出シート'!C$28*'算出シート'!C$26)^0.5</f>
        <v>2.2855201780933916</v>
      </c>
      <c r="C117">
        <f t="shared" si="2"/>
        <v>0.0016224743960297876</v>
      </c>
      <c r="D117">
        <f>+'算出シート'!C$21*'計算用'!C117+'算出シート'!C$23</f>
        <v>0.12426710766155834</v>
      </c>
      <c r="G117">
        <v>116</v>
      </c>
      <c r="H117" s="28">
        <f>+G117/10/2/('算出シート'!C$28*('算出シート'!C$27))^0.5</f>
        <v>0.9682818167765578</v>
      </c>
      <c r="I117">
        <f t="shared" si="3"/>
        <v>0.17098365563588871</v>
      </c>
      <c r="J117">
        <f>+'算出シート'!C$21*'計算用'!I117+'算出シート'!C$23</f>
        <v>0.5696870143223873</v>
      </c>
    </row>
    <row r="118" spans="1:10" ht="11.25">
      <c r="A118">
        <v>117</v>
      </c>
      <c r="B118">
        <f>+A118/10/2/('算出シート'!C$28*'算出シート'!C$26)^0.5</f>
        <v>2.305222938249369</v>
      </c>
      <c r="C118">
        <f t="shared" si="2"/>
        <v>0.001497239042696411</v>
      </c>
      <c r="D118">
        <f>+'算出シート'!C$21*'計算用'!C118+'算出シート'!C$23</f>
        <v>0.12393773868229156</v>
      </c>
      <c r="G118">
        <v>117</v>
      </c>
      <c r="H118" s="28">
        <f>+G118/10/2/('算出シート'!C$28*('算出シート'!C$27))^0.5</f>
        <v>0.976629073817735</v>
      </c>
      <c r="I118">
        <f t="shared" si="3"/>
        <v>0.16730210875648355</v>
      </c>
      <c r="J118">
        <f>+'算出シート'!C$21*'計算用'!I118+'算出シート'!C$23</f>
        <v>0.5600045460295517</v>
      </c>
    </row>
    <row r="119" spans="1:10" ht="11.25">
      <c r="A119">
        <v>118</v>
      </c>
      <c r="B119">
        <f>+A119/10/2/('算出シート'!C$28*'算出シート'!C$26)^0.5</f>
        <v>2.324925698405347</v>
      </c>
      <c r="C119">
        <f t="shared" si="2"/>
        <v>0.0013815985849059992</v>
      </c>
      <c r="D119">
        <f>+'算出シート'!C$21*'計算用'!C119+'算出シート'!C$23</f>
        <v>0.12363360427830278</v>
      </c>
      <c r="G119">
        <v>118</v>
      </c>
      <c r="H119" s="28">
        <f>+G119/10/2/('算出シート'!C$28*('算出シート'!C$27))^0.5</f>
        <v>0.9849763308589123</v>
      </c>
      <c r="I119">
        <f t="shared" si="3"/>
        <v>0.1636796355288848</v>
      </c>
      <c r="J119">
        <f>+'算出シート'!C$21*'計算用'!I119+'算出シート'!C$23</f>
        <v>0.550477441440967</v>
      </c>
    </row>
    <row r="120" spans="1:10" ht="11.25">
      <c r="A120">
        <v>119</v>
      </c>
      <c r="B120">
        <f>+A120/10/2/('算出シート'!C$28*'算出シート'!C$26)^0.5</f>
        <v>2.344628458561324</v>
      </c>
      <c r="C120">
        <f t="shared" si="2"/>
        <v>0.001274835501375063</v>
      </c>
      <c r="D120">
        <f>+'算出シート'!C$21*'計算用'!C120+'算出シート'!C$23</f>
        <v>0.1233528173686164</v>
      </c>
      <c r="G120">
        <v>119</v>
      </c>
      <c r="H120" s="28">
        <f>+G120/10/2/('算出シート'!C$28*('算出シート'!C$27))^0.5</f>
        <v>0.9933235879000896</v>
      </c>
      <c r="I120">
        <f t="shared" si="3"/>
        <v>0.1601158321890361</v>
      </c>
      <c r="J120">
        <f>+'算出シート'!C$21*'計算用'!I120+'算出シート'!C$23</f>
        <v>0.541104638657165</v>
      </c>
    </row>
    <row r="121" spans="1:10" ht="11.25">
      <c r="A121">
        <v>120</v>
      </c>
      <c r="B121">
        <f>+A121/10/2/('算出シート'!C$28*'算出シート'!C$26)^0.5</f>
        <v>2.3643312187173016</v>
      </c>
      <c r="C121">
        <f t="shared" si="2"/>
        <v>0.0011762833484462289</v>
      </c>
      <c r="D121">
        <f>+'算出シート'!C$21*'計算用'!C121+'算出シート'!C$23</f>
        <v>0.12309362520641358</v>
      </c>
      <c r="G121">
        <v>120</v>
      </c>
      <c r="H121" s="28">
        <f>+G121/10/2/('算出シート'!C$28*('算出シート'!C$27))^0.5</f>
        <v>1.0016708449412668</v>
      </c>
      <c r="I121">
        <f t="shared" si="3"/>
        <v>0.15661028522772838</v>
      </c>
      <c r="J121">
        <f>+'算出シート'!C$21*'計算用'!I121+'算出シート'!C$23</f>
        <v>0.5318850501489256</v>
      </c>
    </row>
    <row r="122" spans="1:10" ht="11.25">
      <c r="A122">
        <v>121</v>
      </c>
      <c r="B122">
        <f>+A122/10/2/('算出シート'!C$28*'算出シート'!C$26)^0.5</f>
        <v>2.384033978873279</v>
      </c>
      <c r="C122">
        <f t="shared" si="2"/>
        <v>0.0010853234492691514</v>
      </c>
      <c r="D122">
        <f>+'算出シート'!C$21*'計算用'!C122+'算出シート'!C$23</f>
        <v>0.12285440067157787</v>
      </c>
      <c r="G122">
        <v>121</v>
      </c>
      <c r="H122" s="28">
        <f>+G122/10/2/('算出シート'!C$28*('算出シート'!C$27))^0.5</f>
        <v>1.010018101982444</v>
      </c>
      <c r="I122">
        <f t="shared" si="3"/>
        <v>0.1531625715978638</v>
      </c>
      <c r="J122">
        <f>+'算出シート'!C$21*'計算用'!I122+'算出シート'!C$23</f>
        <v>0.5228175633023818</v>
      </c>
    </row>
    <row r="123" spans="1:10" ht="11.25">
      <c r="A123">
        <v>122</v>
      </c>
      <c r="B123">
        <f>+A123/10/2/('算出シート'!C$28*'算出シート'!C$26)^0.5</f>
        <v>2.4037367390292568</v>
      </c>
      <c r="C123">
        <f t="shared" si="2"/>
        <v>0.0010013817591289344</v>
      </c>
      <c r="D123">
        <f>+'算出シート'!C$21*'計算用'!C123+'算出シート'!C$23</f>
        <v>0.12263363402650909</v>
      </c>
      <c r="G123">
        <v>122</v>
      </c>
      <c r="H123" s="28">
        <f>+G123/10/2/('算出シート'!C$28*('算出シート'!C$27))^0.5</f>
        <v>1.018365359023621</v>
      </c>
      <c r="I123">
        <f t="shared" si="3"/>
        <v>0.14977225892809087</v>
      </c>
      <c r="J123">
        <f>+'算出シート'!C$21*'計算用'!I123+'算出シート'!C$23</f>
        <v>0.513901040980879</v>
      </c>
    </row>
    <row r="124" spans="1:10" ht="11.25">
      <c r="A124">
        <v>123</v>
      </c>
      <c r="B124">
        <f>+A124/10/2/('算出シート'!C$28*'算出シート'!C$26)^0.5</f>
        <v>2.4234394991852346</v>
      </c>
      <c r="C124">
        <f t="shared" si="2"/>
        <v>0.0009239259020570901</v>
      </c>
      <c r="D124">
        <f>+'算出シート'!C$21*'計算用'!C124+'算出シート'!C$23</f>
        <v>0.12242992512241015</v>
      </c>
      <c r="G124">
        <v>123</v>
      </c>
      <c r="H124" s="28">
        <f>+G124/10/2/('算出シート'!C$28*('算出シート'!C$27))^0.5</f>
        <v>1.0267126160647984</v>
      </c>
      <c r="I124">
        <f t="shared" si="3"/>
        <v>0.14643890574269872</v>
      </c>
      <c r="J124">
        <f>+'算出シート'!C$21*'計算用'!I124+'算出シート'!C$23</f>
        <v>0.5051343221032976</v>
      </c>
    </row>
    <row r="125" spans="1:10" ht="11.25">
      <c r="A125">
        <v>124</v>
      </c>
      <c r="B125">
        <f>+A125/10/2/('算出シート'!C$28*'算出シート'!C$26)^0.5</f>
        <v>2.443142259341212</v>
      </c>
      <c r="C125">
        <f t="shared" si="2"/>
        <v>0.0008524623734131669</v>
      </c>
      <c r="D125">
        <f>+'算出シート'!C$21*'計算用'!C125+'算出シート'!C$23</f>
        <v>0.12224197604207662</v>
      </c>
      <c r="G125">
        <v>124</v>
      </c>
      <c r="H125" s="28">
        <f>+G125/10/2/('算出シート'!C$28*('算出シート'!C$27))^0.5</f>
        <v>1.0350598731059757</v>
      </c>
      <c r="I125">
        <f t="shared" si="3"/>
        <v>0.14316206168763992</v>
      </c>
      <c r="J125">
        <f>+'算出シート'!C$21*'計算用'!I125+'算出シート'!C$23</f>
        <v>0.49651622223849295</v>
      </c>
    </row>
    <row r="126" spans="1:10" ht="11.25">
      <c r="A126">
        <v>125</v>
      </c>
      <c r="B126">
        <f>+A126/10/2/('算出シート'!C$28*'算出シート'!C$26)^0.5</f>
        <v>2.4628450194971894</v>
      </c>
      <c r="C126">
        <f t="shared" si="2"/>
        <v>0.000786533902773176</v>
      </c>
      <c r="D126">
        <f>+'算出シート'!C$21*'計算用'!C126+'算出シート'!C$23</f>
        <v>0.12206858416429345</v>
      </c>
      <c r="G126">
        <v>125</v>
      </c>
      <c r="H126" s="28">
        <f>+G126/10/2/('算出シート'!C$28*('算出シート'!C$27))^0.5</f>
        <v>1.0434071301471528</v>
      </c>
      <c r="I126">
        <f t="shared" si="3"/>
        <v>0.13994126776253005</v>
      </c>
      <c r="J126">
        <f>+'算出シート'!C$21*'計算用'!I126+'算出シート'!C$23</f>
        <v>0.488045534215454</v>
      </c>
    </row>
    <row r="127" spans="1:10" ht="11.25">
      <c r="A127">
        <v>126</v>
      </c>
      <c r="B127">
        <f>+A127/10/2/('算出シート'!C$28*'算出シート'!C$26)^0.5</f>
        <v>2.4825477796531668</v>
      </c>
      <c r="C127">
        <f t="shared" si="2"/>
        <v>0.0007257169711942638</v>
      </c>
      <c r="D127">
        <f>+'算出シート'!C$21*'計算用'!C127+'算出シート'!C$23</f>
        <v>0.12190863563424091</v>
      </c>
      <c r="G127">
        <v>126</v>
      </c>
      <c r="H127" s="28">
        <f>+G127/10/2/('算出シート'!C$28*('算出シート'!C$27))^0.5</f>
        <v>1.05175438718833</v>
      </c>
      <c r="I127">
        <f t="shared" si="3"/>
        <v>0.13677605655845346</v>
      </c>
      <c r="J127">
        <f>+'算出シート'!C$21*'計算用'!I127+'算出シート'!C$23</f>
        <v>0.47972102874873257</v>
      </c>
    </row>
    <row r="128" spans="1:10" ht="11.25">
      <c r="A128">
        <v>127</v>
      </c>
      <c r="B128">
        <f>+A128/10/2/('算出シート'!C$28*'算出シート'!C$26)^0.5</f>
        <v>2.502250539809144</v>
      </c>
      <c r="C128">
        <f t="shared" si="2"/>
        <v>0.0006696194767348328</v>
      </c>
      <c r="D128">
        <f>+'算出シート'!C$21*'計算用'!C128+'算出シート'!C$23</f>
        <v>0.1217610992238126</v>
      </c>
      <c r="G128">
        <v>127</v>
      </c>
      <c r="H128" s="28">
        <f>+G128/10/2/('算出シート'!C$28*('算出シート'!C$27))^0.5</f>
        <v>1.0601016442295073</v>
      </c>
      <c r="I128">
        <f t="shared" si="3"/>
        <v>0.13366595250138924</v>
      </c>
      <c r="J128">
        <f>+'算出シート'!C$21*'計算用'!I128+'算出シート'!C$23</f>
        <v>0.4715414550786537</v>
      </c>
    </row>
    <row r="129" spans="1:10" ht="11.25">
      <c r="A129">
        <v>128</v>
      </c>
      <c r="B129">
        <f>+A129/10/2/('算出シート'!C$28*'算出シート'!C$26)^0.5</f>
        <v>2.521953299965122</v>
      </c>
      <c r="C129">
        <f t="shared" si="2"/>
        <v>0.0006178785419870658</v>
      </c>
      <c r="D129">
        <f>+'算出シート'!C$21*'計算用'!C129+'算出シート'!C$23</f>
        <v>0.12162502056542598</v>
      </c>
      <c r="G129">
        <v>128</v>
      </c>
      <c r="H129" s="28">
        <f>+G129/10/2/('算出シート'!C$28*('算出シート'!C$27))^0.5</f>
        <v>1.0684489012706846</v>
      </c>
      <c r="I129">
        <f t="shared" si="3"/>
        <v>0.13061047210105284</v>
      </c>
      <c r="J129">
        <f>+'算出シート'!C$21*'計算用'!I129+'算出シート'!C$23</f>
        <v>0.46350554162576896</v>
      </c>
    </row>
    <row r="130" spans="1:10" ht="11.25">
      <c r="A130">
        <v>129</v>
      </c>
      <c r="B130">
        <f>+A130/10/2/('算出シート'!C$28*'算出シート'!C$26)^0.5</f>
        <v>2.5416560601210993</v>
      </c>
      <c r="C130">
        <f aca="true" t="shared" si="4" ref="C130:C193">1/(1+0.278393*B130+0.230389*B130^2+0.000972*B130^3+0.078108*B130^4)^4</f>
        <v>0.000570158457316524</v>
      </c>
      <c r="D130">
        <f>+'算出シート'!C$21*'計算用'!C130+'算出シート'!C$23</f>
        <v>0.12149951674274245</v>
      </c>
      <c r="G130">
        <v>129</v>
      </c>
      <c r="H130" s="28">
        <f>+G130/10/2/('算出シート'!C$28*('算出シート'!C$27))^0.5</f>
        <v>1.0767961583118617</v>
      </c>
      <c r="I130">
        <f aca="true" t="shared" si="5" ref="I130:I193">1/(1+0.278393*H130+0.230389*H130^2+0.000972*H130^3+0.078108*H130^4)^4</f>
        <v>0.12760912420493203</v>
      </c>
      <c r="J130">
        <f>+'算出シート'!C$21*'計算用'!I130+'算出シート'!C$23</f>
        <v>0.45561199665897123</v>
      </c>
    </row>
    <row r="131" spans="1:10" ht="11.25">
      <c r="A131">
        <v>130</v>
      </c>
      <c r="B131">
        <f>+A131/10/2/('算出シート'!C$28*'算出シート'!C$26)^0.5</f>
        <v>2.5613588202770767</v>
      </c>
      <c r="C131">
        <f t="shared" si="4"/>
        <v>0.0005261487534935916</v>
      </c>
      <c r="D131">
        <f>+'算出シート'!C$21*'計算用'!C131+'算出シート'!C$23</f>
        <v>0.12138377122168814</v>
      </c>
      <c r="G131">
        <v>130</v>
      </c>
      <c r="H131" s="28">
        <f>+G131/10/2/('算出シート'!C$28*('算出シート'!C$27))^0.5</f>
        <v>1.085143415353039</v>
      </c>
      <c r="I131">
        <f t="shared" si="5"/>
        <v>0.1246614102572846</v>
      </c>
      <c r="J131">
        <f>+'算出シート'!C$21*'計算用'!I131+'算出シート'!C$23</f>
        <v>0.4478595089766585</v>
      </c>
    </row>
    <row r="132" spans="1:10" ht="11.25">
      <c r="A132">
        <v>131</v>
      </c>
      <c r="B132">
        <f>+A132/10/2/('算出シート'!C$28*'算出シート'!C$26)^0.5</f>
        <v>2.581061580433054</v>
      </c>
      <c r="C132">
        <f t="shared" si="4"/>
        <v>0.00048556239743718823</v>
      </c>
      <c r="D132">
        <f>+'算出シート'!C$21*'計算用'!C132+'算出シート'!C$23</f>
        <v>0.1212770291052598</v>
      </c>
      <c r="G132">
        <v>131</v>
      </c>
      <c r="H132" s="28">
        <f>+G132/10/2/('算出シート'!C$28*('算出シート'!C$27))^0.5</f>
        <v>1.0934906723942162</v>
      </c>
      <c r="I132">
        <f t="shared" si="5"/>
        <v>0.12176682456284639</v>
      </c>
      <c r="J132">
        <f>+'算出シート'!C$21*'計算用'!I132+'算出シート'!C$23</f>
        <v>0.440246748600286</v>
      </c>
    </row>
    <row r="133" spans="1:10" ht="11.25">
      <c r="A133">
        <v>132</v>
      </c>
      <c r="B133">
        <f>+A133/10/2/('算出シート'!C$28*'算出シート'!C$26)^0.5</f>
        <v>2.600764340589032</v>
      </c>
      <c r="C133">
        <f t="shared" si="4"/>
        <v>0.0004481341048657779</v>
      </c>
      <c r="D133">
        <f>+'算出シート'!C$21*'計算用'!C133+'算出シート'!C$23</f>
        <v>0.12117859269579699</v>
      </c>
      <c r="G133">
        <v>132</v>
      </c>
      <c r="H133" s="28">
        <f>+G133/10/2/('算出シート'!C$28*('算出シート'!C$27))^0.5</f>
        <v>1.1018379294353933</v>
      </c>
      <c r="I133">
        <f t="shared" si="5"/>
        <v>0.11892485455498597</v>
      </c>
      <c r="J133">
        <f>+'算出シート'!C$21*'計算用'!I133+'算出シート'!C$23</f>
        <v>0.43277236747961306</v>
      </c>
    </row>
    <row r="134" spans="1:10" ht="11.25">
      <c r="A134">
        <v>133</v>
      </c>
      <c r="B134">
        <f>+A134/10/2/('算出シート'!C$28*'算出シート'!C$26)^0.5</f>
        <v>2.6204671007450093</v>
      </c>
      <c r="C134">
        <f t="shared" si="4"/>
        <v>0.0004136187637584232</v>
      </c>
      <c r="D134">
        <f>+'算出シート'!C$21*'計算用'!C134+'算出シート'!C$23</f>
        <v>0.12108781734868465</v>
      </c>
      <c r="G134">
        <v>133</v>
      </c>
      <c r="H134" s="28">
        <f>+G134/10/2/('算出シート'!C$28*('算出シート'!C$27))^0.5</f>
        <v>1.1101851864765706</v>
      </c>
      <c r="I134">
        <f t="shared" si="5"/>
        <v>0.11613498106803496</v>
      </c>
      <c r="J134">
        <f>+'算出シート'!C$21*'計算用'!I134+'算出シート'!C$23</f>
        <v>0.42543500020893193</v>
      </c>
    </row>
    <row r="135" spans="1:10" ht="11.25">
      <c r="A135">
        <v>134</v>
      </c>
      <c r="B135">
        <f>+A135/10/2/('算出シート'!C$28*'算出シート'!C$26)^0.5</f>
        <v>2.640169860900987</v>
      </c>
      <c r="C135">
        <f t="shared" si="4"/>
        <v>0.0003817899626640814</v>
      </c>
      <c r="D135">
        <f>+'算出シート'!C$21*'計算用'!C135+'算出シート'!C$23</f>
        <v>0.12100410760180653</v>
      </c>
      <c r="G135">
        <v>134</v>
      </c>
      <c r="H135" s="28">
        <f>+G135/10/2/('算出シート'!C$28*('算出シート'!C$27))^0.5</f>
        <v>1.118532443517748</v>
      </c>
      <c r="I135">
        <f t="shared" si="5"/>
        <v>0.11339667861350304</v>
      </c>
      <c r="J135">
        <f>+'算出シート'!C$21*'計算用'!I135+'算出シート'!C$23</f>
        <v>0.41823326475351297</v>
      </c>
    </row>
    <row r="136" spans="1:10" ht="11.25">
      <c r="A136">
        <v>135</v>
      </c>
      <c r="B136">
        <f>+A136/10/2/('算出シート'!C$28*'算出シート'!C$26)^0.5</f>
        <v>2.6598726210569645</v>
      </c>
      <c r="C136">
        <f t="shared" si="4"/>
        <v>0.00035243861805555287</v>
      </c>
      <c r="D136">
        <f>+'算出シート'!C$21*'計算用'!C136+'算出シート'!C$23</f>
        <v>0.1209269135654861</v>
      </c>
      <c r="G136">
        <v>135</v>
      </c>
      <c r="H136" s="28">
        <f>+G136/10/2/('算出シート'!C$28*('算出シート'!C$27))^0.5</f>
        <v>1.126879700558925</v>
      </c>
      <c r="I136">
        <f t="shared" si="5"/>
        <v>0.11070941565988372</v>
      </c>
      <c r="J136">
        <f>+'算出シート'!C$21*'計算用'!I136+'算出シート'!C$23</f>
        <v>0.4111657631854942</v>
      </c>
    </row>
    <row r="137" spans="1:10" ht="11.25">
      <c r="A137">
        <v>136</v>
      </c>
      <c r="B137">
        <f>+A137/10/2/('算出シート'!C$28*'算出シート'!C$26)^0.5</f>
        <v>2.679575381212942</v>
      </c>
      <c r="C137">
        <f t="shared" si="4"/>
        <v>0.0003253716951011006</v>
      </c>
      <c r="D137">
        <f>+'算出シート'!C$21*'計算用'!C137+'算出シート'!C$23</f>
        <v>0.1208557275581159</v>
      </c>
      <c r="G137">
        <v>136</v>
      </c>
      <c r="H137" s="28">
        <f>+G137/10/2/('算出シート'!C$28*('算出シート'!C$27))^0.5</f>
        <v>1.1352269576001022</v>
      </c>
      <c r="I137">
        <f t="shared" si="5"/>
        <v>0.10807265491574398</v>
      </c>
      <c r="J137">
        <f>+'算出シート'!C$21*'計算用'!I137+'算出シート'!C$23</f>
        <v>0.40423108242840666</v>
      </c>
    </row>
    <row r="138" spans="1:10" ht="11.25">
      <c r="A138">
        <v>137</v>
      </c>
      <c r="B138">
        <f>+A138/10/2/('算出シート'!C$28*'算出シート'!C$26)^0.5</f>
        <v>2.6992781413689193</v>
      </c>
      <c r="C138">
        <f t="shared" si="4"/>
        <v>0.0003004110164178175</v>
      </c>
      <c r="D138">
        <f>+'算出シート'!C$21*'計算用'!C138+'算出シート'!C$23</f>
        <v>0.12079008097317885</v>
      </c>
      <c r="G138">
        <v>137</v>
      </c>
      <c r="H138" s="28">
        <f>+G138/10/2/('算出シート'!C$28*('算出シート'!C$27))^0.5</f>
        <v>1.1435742146412795</v>
      </c>
      <c r="I138">
        <f t="shared" si="5"/>
        <v>0.10548585361578272</v>
      </c>
      <c r="J138">
        <f>+'算出シート'!C$21*'計算用'!I138+'算出シート'!C$23</f>
        <v>0.39742779500950853</v>
      </c>
    </row>
    <row r="139" spans="1:10" ht="11.25">
      <c r="A139">
        <v>138</v>
      </c>
      <c r="B139">
        <f>+A139/10/2/('算出シート'!C$28*'算出シート'!C$26)^0.5</f>
        <v>2.718980901524897</v>
      </c>
      <c r="C139">
        <f t="shared" si="4"/>
        <v>0.00027739215357276096</v>
      </c>
      <c r="D139">
        <f>+'算出シート'!C$21*'計算用'!C139+'算出シート'!C$23</f>
        <v>0.12072954136389635</v>
      </c>
      <c r="G139">
        <v>138</v>
      </c>
      <c r="H139" s="28">
        <f>+G139/10/2/('算出シート'!C$28*('算出シート'!C$27))^0.5</f>
        <v>1.1519214716824568</v>
      </c>
      <c r="I139">
        <f t="shared" si="5"/>
        <v>0.10294846380953686</v>
      </c>
      <c r="J139">
        <f>+'算出シート'!C$21*'計算用'!I139+'算出シート'!C$23</f>
        <v>0.3907544598190819</v>
      </c>
    </row>
    <row r="140" spans="1:10" ht="11.25">
      <c r="A140">
        <v>139</v>
      </c>
      <c r="B140">
        <f>+A140/10/2/('算出シート'!C$28*'算出シート'!C$26)^0.5</f>
        <v>2.7386836616808745</v>
      </c>
      <c r="C140">
        <f t="shared" si="4"/>
        <v>0.00025616339630765846</v>
      </c>
      <c r="D140">
        <f>+'算出シート'!C$21*'計算用'!C140+'算出シート'!C$23</f>
        <v>0.12067370973228914</v>
      </c>
      <c r="G140">
        <v>139</v>
      </c>
      <c r="H140" s="28">
        <f>+G140/10/2/('算出シート'!C$28*('算出シート'!C$27))^0.5</f>
        <v>1.160268728723634</v>
      </c>
      <c r="I140">
        <f t="shared" si="5"/>
        <v>0.10045993265240577</v>
      </c>
      <c r="J140">
        <f>+'算出シート'!C$21*'計算用'!I140+'算出シート'!C$23</f>
        <v>0.38420962287582716</v>
      </c>
    </row>
    <row r="141" spans="1:10" ht="11.25">
      <c r="A141">
        <v>140</v>
      </c>
      <c r="B141">
        <f>+A141/10/2/('算出シート'!C$28*'算出シート'!C$26)^0.5</f>
        <v>2.758386421836852</v>
      </c>
      <c r="C141">
        <f t="shared" si="4"/>
        <v>0.00023658479467780625</v>
      </c>
      <c r="D141">
        <f>+'算出シート'!C$21*'計算用'!C141+'算出シート'!C$23</f>
        <v>0.12062221801000263</v>
      </c>
      <c r="G141">
        <v>140</v>
      </c>
      <c r="H141" s="28">
        <f>+G141/10/2/('算出シート'!C$28*('算出シート'!C$27))^0.5</f>
        <v>1.168615985764811</v>
      </c>
      <c r="I141">
        <f t="shared" si="5"/>
        <v>0.09801970269866134</v>
      </c>
      <c r="J141">
        <f>+'算出シート'!C$21*'計算用'!I141+'算出シート'!C$23</f>
        <v>0.3777918180974793</v>
      </c>
    </row>
    <row r="142" spans="1:10" ht="11.25">
      <c r="A142">
        <v>141</v>
      </c>
      <c r="B142">
        <f>+A142/10/2/('算出シート'!C$28*'算出シート'!C$26)^0.5</f>
        <v>2.7780891819928293</v>
      </c>
      <c r="C142">
        <f t="shared" si="4"/>
        <v>0.0002185272695133365</v>
      </c>
      <c r="D142">
        <f>+'算出シート'!C$21*'計算用'!C142+'算出シート'!C$23</f>
        <v>0.12057472671882007</v>
      </c>
      <c r="G142">
        <v>141</v>
      </c>
      <c r="H142" s="28">
        <f>+G142/10/2/('算出シート'!C$28*('算出シート'!C$27))^0.5</f>
        <v>1.1769632428059884</v>
      </c>
      <c r="I142">
        <f t="shared" si="5"/>
        <v>0.09562721219610415</v>
      </c>
      <c r="J142">
        <f>+'算出シート'!C$21*'計算用'!I142+'算出シート'!C$23</f>
        <v>0.3714995680757539</v>
      </c>
    </row>
    <row r="143" spans="1:10" ht="11.25">
      <c r="A143">
        <v>142</v>
      </c>
      <c r="B143">
        <f>+A143/10/2/('算出シート'!C$28*'算出シート'!C$26)^0.5</f>
        <v>2.7977919421488067</v>
      </c>
      <c r="C143">
        <f t="shared" si="4"/>
        <v>0.00020187178682919596</v>
      </c>
      <c r="D143">
        <f>+'算出シート'!C$21*'計算用'!C143+'算出シート'!C$23</f>
        <v>0.12053092279936078</v>
      </c>
      <c r="G143">
        <v>142</v>
      </c>
      <c r="H143" s="28">
        <f>+G143/10/2/('算出シート'!C$28*('算出シート'!C$27))^0.5</f>
        <v>1.1853104998471655</v>
      </c>
      <c r="I143">
        <f t="shared" si="5"/>
        <v>0.09328189538202622</v>
      </c>
      <c r="J143">
        <f>+'算出シート'!C$21*'計算用'!I143+'算出シート'!C$23</f>
        <v>0.36533138485472894</v>
      </c>
    </row>
    <row r="144" spans="1:10" ht="11.25">
      <c r="A144">
        <v>143</v>
      </c>
      <c r="B144">
        <f>+A144/10/2/('算出シート'!C$28*'算出シート'!C$26)^0.5</f>
        <v>2.8174947023047845</v>
      </c>
      <c r="C144">
        <f t="shared" si="4"/>
        <v>0.0001865085920272417</v>
      </c>
      <c r="D144">
        <f>+'算出シート'!C$21*'計算用'!C144+'算出シート'!C$23</f>
        <v>0.12049051759703164</v>
      </c>
      <c r="G144">
        <v>143</v>
      </c>
      <c r="H144" s="28">
        <f>+G144/10/2/('算出シート'!C$28*('算出シート'!C$27))^0.5</f>
        <v>1.1936577568883429</v>
      </c>
      <c r="I144">
        <f t="shared" si="5"/>
        <v>0.09098318278013316</v>
      </c>
      <c r="J144">
        <f>+'算出シート'!C$21*'計算用'!I144+'算出シート'!C$23</f>
        <v>0.35928577071175016</v>
      </c>
    </row>
    <row r="145" spans="1:10" ht="11.25">
      <c r="A145">
        <v>144</v>
      </c>
      <c r="B145">
        <f>+A145/10/2/('算出シート'!C$28*'算出シート'!C$26)^0.5</f>
        <v>2.8371974624607623</v>
      </c>
      <c r="C145">
        <f t="shared" si="4"/>
        <v>0.0001723364999483172</v>
      </c>
      <c r="D145">
        <f>+'算出シート'!C$21*'計算用'!C145+'算出シート'!C$23</f>
        <v>0.12045324499486407</v>
      </c>
      <c r="G145">
        <v>144</v>
      </c>
      <c r="H145" s="28">
        <f>+G145/10/2/('算出シート'!C$28*('算出シート'!C$27))^0.5</f>
        <v>1.2020050139295202</v>
      </c>
      <c r="I145">
        <f t="shared" si="5"/>
        <v>0.08873050149808394</v>
      </c>
      <c r="J145">
        <f>+'算出シート'!C$21*'計算用'!I145+'算出シート'!C$23</f>
        <v>0.35336121893996075</v>
      </c>
    </row>
    <row r="146" spans="1:10" ht="11.25">
      <c r="A146">
        <v>145</v>
      </c>
      <c r="B146">
        <f>+A146/10/2/('算出シート'!C$28*'算出シート'!C$26)^0.5</f>
        <v>2.8569002226167397</v>
      </c>
      <c r="C146">
        <f t="shared" si="4"/>
        <v>0.00015926223704275966</v>
      </c>
      <c r="D146">
        <f>+'算出シート'!C$21*'計算用'!C146+'算出シート'!C$23</f>
        <v>0.12041885968342245</v>
      </c>
      <c r="G146">
        <v>145</v>
      </c>
      <c r="H146" s="28">
        <f>+G146/10/2/('算出シート'!C$28*('算出シート'!C$27))^0.5</f>
        <v>1.2103522709706973</v>
      </c>
      <c r="I146">
        <f t="shared" si="5"/>
        <v>0.08652327552529902</v>
      </c>
      <c r="J146">
        <f>+'算出シート'!C$21*'計算用'!I146+'算出シート'!C$23</f>
        <v>0.3475562146315364</v>
      </c>
    </row>
    <row r="147" spans="1:10" ht="11.25">
      <c r="A147">
        <v>146</v>
      </c>
      <c r="B147">
        <f>+A147/10/2/('算出シート'!C$28*'算出シート'!C$26)^0.5</f>
        <v>2.876602982772717</v>
      </c>
      <c r="C147">
        <f t="shared" si="4"/>
        <v>0.00014719983213350892</v>
      </c>
      <c r="D147">
        <f>+'算出シート'!C$21*'計算用'!C147+'算出シート'!C$23</f>
        <v>0.12038713555851112</v>
      </c>
      <c r="G147">
        <v>146</v>
      </c>
      <c r="H147" s="28">
        <f>+G147/10/2/('算出シート'!C$28*('算出シート'!C$27))^0.5</f>
        <v>1.2186995280118744</v>
      </c>
      <c r="I147">
        <f t="shared" si="5"/>
        <v>0.08436092603069291</v>
      </c>
      <c r="J147">
        <f>+'算出シート'!C$21*'計算用'!I147+'算出シート'!C$23</f>
        <v>0.34186923546072234</v>
      </c>
    </row>
    <row r="148" spans="1:10" ht="11.25">
      <c r="A148">
        <v>147</v>
      </c>
      <c r="B148">
        <f>+A148/10/2/('算出シート'!C$28*'算出シート'!C$26)^0.5</f>
        <v>2.8963057429286945</v>
      </c>
      <c r="C148">
        <f t="shared" si="4"/>
        <v>0.00013607005244597916</v>
      </c>
      <c r="D148">
        <f>+'算出シート'!C$21*'計算用'!C148+'算出シート'!C$23</f>
        <v>0.12035786423793292</v>
      </c>
      <c r="G148">
        <v>147</v>
      </c>
      <c r="H148" s="28">
        <f>+G148/10/2/('算出シート'!C$28*('算出シート'!C$27))^0.5</f>
        <v>1.2270467850530518</v>
      </c>
      <c r="I148">
        <f t="shared" si="5"/>
        <v>0.08224287165998712</v>
      </c>
      <c r="J148">
        <f>+'算出シート'!C$21*'計算用'!I148+'算出シート'!C$23</f>
        <v>0.3362987524657661</v>
      </c>
    </row>
    <row r="149" spans="1:10" ht="11.25">
      <c r="A149">
        <v>148</v>
      </c>
      <c r="B149">
        <f>+A149/10/2/('算出シート'!C$28*'算出シート'!C$26)^0.5</f>
        <v>2.9160085030846723</v>
      </c>
      <c r="C149">
        <f t="shared" si="4"/>
        <v>0.00012579988177245817</v>
      </c>
      <c r="D149">
        <f>+'算出シート'!C$21*'計算用'!C149+'算出シート'!C$23</f>
        <v>0.12033085368906156</v>
      </c>
      <c r="G149">
        <v>148</v>
      </c>
      <c r="H149" s="28">
        <f>+G149/10/2/('算出シート'!C$28*('算出シート'!C$27))^0.5</f>
        <v>1.235394042094229</v>
      </c>
      <c r="I149">
        <f t="shared" si="5"/>
        <v>0.08016852883226025</v>
      </c>
      <c r="J149">
        <f>+'算出シート'!C$21*'計算用'!I149+'算出シート'!C$23</f>
        <v>0.3308432308288445</v>
      </c>
    </row>
    <row r="150" spans="1:10" ht="11.25">
      <c r="A150">
        <v>149</v>
      </c>
      <c r="B150">
        <f>+A150/10/2/('算出シート'!C$28*'算出シート'!C$26)^0.5</f>
        <v>2.9357112632406497</v>
      </c>
      <c r="C150">
        <f t="shared" si="4"/>
        <v>0.00011632203782552575</v>
      </c>
      <c r="D150">
        <f>+'算出シート'!C$21*'計算用'!C150+'算出シート'!C$23</f>
        <v>0.12030592695948113</v>
      </c>
      <c r="G150">
        <v>149</v>
      </c>
      <c r="H150" s="28">
        <f>+G150/10/2/('算出シート'!C$28*('算出シート'!C$27))^0.5</f>
        <v>1.2437412991354062</v>
      </c>
      <c r="I150">
        <f t="shared" si="5"/>
        <v>0.07813731203539696</v>
      </c>
      <c r="J150">
        <f>+'算出シート'!C$21*'計算用'!I150+'算出シート'!C$23</f>
        <v>0.325501130653094</v>
      </c>
    </row>
    <row r="151" spans="1:10" ht="11.25">
      <c r="A151">
        <v>150</v>
      </c>
      <c r="B151">
        <f>+A151/10/2/('算出シート'!C$28*'算出シート'!C$26)^0.5</f>
        <v>2.955414023396627</v>
      </c>
      <c r="C151">
        <f t="shared" si="4"/>
        <v>0.00010757452601443218</v>
      </c>
      <c r="D151">
        <f>+'算出シート'!C$21*'計算用'!C151+'算出シート'!C$23</f>
        <v>0.12028292100341795</v>
      </c>
      <c r="G151">
        <v>150</v>
      </c>
      <c r="H151" s="28">
        <f>+G151/10/2/('算出シート'!C$28*('算出シート'!C$27))^0.5</f>
        <v>1.2520885561765833</v>
      </c>
      <c r="I151">
        <f t="shared" si="5"/>
        <v>0.07614863412010084</v>
      </c>
      <c r="J151">
        <f>+'算出シート'!C$21*'計算用'!I151+'算出シート'!C$23</f>
        <v>0.3202709077358652</v>
      </c>
    </row>
    <row r="152" spans="1:10" ht="11.25">
      <c r="A152">
        <v>151</v>
      </c>
      <c r="B152">
        <f>+A152/10/2/('算出シート'!C$28*'算出シート'!C$26)^0.5</f>
        <v>2.9751167835526044</v>
      </c>
      <c r="C152">
        <f t="shared" si="4"/>
        <v>9.950022705031283E-05</v>
      </c>
      <c r="D152">
        <f>+'算出シート'!C$21*'計算用'!C152+'算出シート'!C$23</f>
        <v>0.12026168559714231</v>
      </c>
      <c r="G152">
        <v>151</v>
      </c>
      <c r="H152" s="28">
        <f>+G152/10/2/('算出シート'!C$28*('算出シート'!C$27))^0.5</f>
        <v>1.2604358132177607</v>
      </c>
      <c r="I152">
        <f t="shared" si="5"/>
        <v>0.07420190659214013</v>
      </c>
      <c r="J152">
        <f>+'算出シート'!C$21*'計算用'!I152+'算出シート'!C$23</f>
        <v>0.3151510143373285</v>
      </c>
    </row>
    <row r="153" spans="1:10" ht="11.25">
      <c r="A153">
        <v>152</v>
      </c>
      <c r="B153">
        <f>+A153/10/2/('算出シート'!C$28*'算出シート'!C$26)^0.5</f>
        <v>2.994819543708582</v>
      </c>
      <c r="C153">
        <f t="shared" si="4"/>
        <v>9.204651595036889E-05</v>
      </c>
      <c r="D153">
        <f>+'算出シート'!C$21*'計算用'!C153+'算出シート'!C$23</f>
        <v>0.12024208233694947</v>
      </c>
      <c r="G153">
        <v>152</v>
      </c>
      <c r="H153" s="28">
        <f>+G153/10/2/('算出シート'!C$28*('算出シート'!C$27))^0.5</f>
        <v>1.2687830702589378</v>
      </c>
      <c r="I153">
        <f t="shared" si="5"/>
        <v>0.07229653990250298</v>
      </c>
      <c r="J153">
        <f>+'算出シート'!C$21*'計算用'!I153+'算出シート'!C$23</f>
        <v>0.3101398999435828</v>
      </c>
    </row>
    <row r="154" spans="1:10" ht="11.25">
      <c r="A154">
        <v>153</v>
      </c>
      <c r="B154">
        <f>+A154/10/2/('算出シート'!C$28*'算出シート'!C$26)^0.5</f>
        <v>3.0145223038645597</v>
      </c>
      <c r="C154">
        <f t="shared" si="4"/>
        <v>8.516491016764791E-05</v>
      </c>
      <c r="D154">
        <f>+'算出シート'!C$21*'計算用'!C154+'算出シート'!C$23</f>
        <v>0.1202239837137409</v>
      </c>
      <c r="G154">
        <v>153</v>
      </c>
      <c r="H154" s="28">
        <f>+G154/10/2/('算出シート'!C$28*('算出シート'!C$27))^0.5</f>
        <v>1.277130327300115</v>
      </c>
      <c r="I154">
        <f t="shared" si="5"/>
        <v>0.07043194373514072</v>
      </c>
      <c r="J154">
        <f>+'算出シート'!C$21*'計算用'!I154+'算出シート'!C$23</f>
        <v>0.3052360120234201</v>
      </c>
    </row>
    <row r="155" spans="1:10" ht="11.25">
      <c r="A155">
        <v>154</v>
      </c>
      <c r="B155">
        <f>+A155/10/2/('算出シート'!C$28*'算出シート'!C$26)^0.5</f>
        <v>3.0342250640205375</v>
      </c>
      <c r="C155">
        <f t="shared" si="4"/>
        <v>7.881074472182224E-05</v>
      </c>
      <c r="D155">
        <f>+'算出シート'!C$21*'計算用'!C155+'算出シート'!C$23</f>
        <v>0.1202072722586184</v>
      </c>
      <c r="G155">
        <v>154</v>
      </c>
      <c r="H155" s="28">
        <f>+G155/10/2/('算出シート'!C$28*('算出シート'!C$27))^0.5</f>
        <v>1.2854775843412922</v>
      </c>
      <c r="I155">
        <f t="shared" si="5"/>
        <v>0.06860752729199146</v>
      </c>
      <c r="J155">
        <f>+'算出シート'!C$21*'計算用'!I155+'算出シート'!C$23</f>
        <v>0.3004377967779375</v>
      </c>
    </row>
    <row r="156" spans="1:10" ht="11.25">
      <c r="A156">
        <v>155</v>
      </c>
      <c r="B156">
        <f>+A156/10/2/('算出シート'!C$28*'算出シート'!C$26)^0.5</f>
        <v>3.053927824176515</v>
      </c>
      <c r="C156">
        <f t="shared" si="4"/>
        <v>7.294287234745349E-05</v>
      </c>
      <c r="D156">
        <f>+'算出シート'!C$21*'計算用'!C156+'算出シート'!C$23</f>
        <v>0.1201918397542738</v>
      </c>
      <c r="G156">
        <v>155</v>
      </c>
      <c r="H156" s="28">
        <f>+G156/10/2/('算出シート'!C$28*('算出シート'!C$27))^0.5</f>
        <v>1.2938248413824696</v>
      </c>
      <c r="I156">
        <f t="shared" si="5"/>
        <v>0.06682269957497552</v>
      </c>
      <c r="J156">
        <f>+'算出シート'!C$21*'計算用'!I156+'算出シート'!C$23</f>
        <v>0.29574369988218563</v>
      </c>
    </row>
    <row r="157" spans="1:10" ht="11.25">
      <c r="A157">
        <v>156</v>
      </c>
      <c r="B157">
        <f>+A157/10/2/('算出シート'!C$28*'算出シート'!C$26)^0.5</f>
        <v>3.0736305843324923</v>
      </c>
      <c r="C157">
        <f t="shared" si="4"/>
        <v>6.75233868097557E-05</v>
      </c>
      <c r="D157">
        <f>+'算出シート'!C$21*'計算用'!C157+'算出シート'!C$23</f>
        <v>0.12017758650730966</v>
      </c>
      <c r="G157">
        <v>156</v>
      </c>
      <c r="H157" s="28">
        <f>+G157/10/2/('算出シート'!C$28*('算出シート'!C$27))^0.5</f>
        <v>1.3021720984236467</v>
      </c>
      <c r="I157">
        <f t="shared" si="5"/>
        <v>0.06507686966467108</v>
      </c>
      <c r="J157">
        <f>+'算出シート'!C$21*'計算用'!I157+'算出シート'!C$23</f>
        <v>0.2911521672180849</v>
      </c>
    </row>
    <row r="158" spans="1:10" ht="11.25">
      <c r="A158">
        <v>157</v>
      </c>
      <c r="B158">
        <f>+A158/10/2/('算出シート'!C$28*'算出シート'!C$26)^0.5</f>
        <v>3.0933333444884696</v>
      </c>
      <c r="C158">
        <f t="shared" si="4"/>
        <v>6.251736766401711E-05</v>
      </c>
      <c r="D158">
        <f>+'算出シート'!C$21*'計算用'!C158+'算出シート'!C$23</f>
        <v>0.12016442067695636</v>
      </c>
      <c r="G158">
        <v>157</v>
      </c>
      <c r="H158" s="28">
        <f>+G158/10/2/('算出シート'!C$28*('算出シート'!C$27))^0.5</f>
        <v>1.3105193554648238</v>
      </c>
      <c r="I158">
        <f t="shared" si="5"/>
        <v>0.0633694469953791</v>
      </c>
      <c r="J158">
        <f>+'算出シート'!C$21*'計算用'!I158+'算出シート'!C$23</f>
        <v>0.286661645597847</v>
      </c>
    </row>
    <row r="159" spans="1:10" ht="11.25">
      <c r="A159">
        <v>158</v>
      </c>
      <c r="B159">
        <f>+A159/10/2/('算出シート'!C$28*'算出シート'!C$26)^0.5</f>
        <v>3.1130361046444475</v>
      </c>
      <c r="C159">
        <f t="shared" si="4"/>
        <v>5.7892644853769125E-05</v>
      </c>
      <c r="D159">
        <f>+'算出シート'!C$21*'計算用'!C159+'算出シート'!C$23</f>
        <v>0.1201522576559654</v>
      </c>
      <c r="G159">
        <v>158</v>
      </c>
      <c r="H159" s="28">
        <f>+G159/10/2/('算出シート'!C$28*('算出シート'!C$27))^0.5</f>
        <v>1.3188666125060011</v>
      </c>
      <c r="I159">
        <f t="shared" si="5"/>
        <v>0.06169984162630324</v>
      </c>
      <c r="J159">
        <f>+'算出シート'!C$21*'計算用'!I159+'算出シート'!C$23</f>
        <v>0.2822705834771775</v>
      </c>
    </row>
    <row r="160" spans="1:10" ht="11.25">
      <c r="A160">
        <v>159</v>
      </c>
      <c r="B160">
        <f>+A160/10/2/('算出シート'!C$28*'算出シート'!C$26)^0.5</f>
        <v>3.132738864800425</v>
      </c>
      <c r="C160">
        <f t="shared" si="4"/>
        <v>5.361958165476541E-05</v>
      </c>
      <c r="D160">
        <f>+'算出シート'!C$21*'計算用'!C160+'算出シート'!C$23</f>
        <v>0.12014101949975203</v>
      </c>
      <c r="G160">
        <v>159</v>
      </c>
      <c r="H160" s="28">
        <f>+G160/10/2/('算出シート'!C$28*('算出シート'!C$27))^0.5</f>
        <v>1.3272138695471785</v>
      </c>
      <c r="I160">
        <f t="shared" si="5"/>
        <v>0.06006746450857509</v>
      </c>
      <c r="J160">
        <f>+'算出シート'!C$21*'計算用'!I160+'算出シート'!C$23</f>
        <v>0.2779774316575525</v>
      </c>
    </row>
    <row r="161" spans="1:10" ht="11.25">
      <c r="A161">
        <v>160</v>
      </c>
      <c r="B161">
        <f>+A161/10/2/('算出シート'!C$28*'算出シート'!C$26)^0.5</f>
        <v>3.1524416249564022</v>
      </c>
      <c r="C161">
        <f t="shared" si="4"/>
        <v>4.967087457706671E-05</v>
      </c>
      <c r="D161">
        <f>+'算出シート'!C$21*'計算用'!C161+'算出シート'!C$23</f>
        <v>0.12013063440013769</v>
      </c>
      <c r="G161">
        <v>160</v>
      </c>
      <c r="H161" s="28">
        <f>+G161/10/2/('算出シート'!C$28*('算出シート'!C$27))^0.5</f>
        <v>1.3355611265883556</v>
      </c>
      <c r="I161">
        <f t="shared" si="5"/>
        <v>0.058471727747867665</v>
      </c>
      <c r="J161">
        <f>+'算出シート'!C$21*'計算用'!I161+'算出シート'!C$23</f>
        <v>0.27378064397689195</v>
      </c>
    </row>
    <row r="162" spans="1:10" ht="11.25">
      <c r="A162">
        <v>161</v>
      </c>
      <c r="B162">
        <f>+A162/10/2/('算出シート'!C$28*'算出シート'!C$26)^0.5</f>
        <v>3.17214438511238</v>
      </c>
      <c r="C162">
        <f t="shared" si="4"/>
        <v>4.602136893630127E-05</v>
      </c>
      <c r="D162">
        <f>+'算出シート'!C$21*'計算用'!C162+'算出シート'!C$23</f>
        <v>0.12012103620030247</v>
      </c>
      <c r="G162">
        <v>161</v>
      </c>
      <c r="H162" s="28">
        <f>+G162/10/2/('算出シート'!C$28*('算出シート'!C$27))^0.5</f>
        <v>1.343908383629533</v>
      </c>
      <c r="I162">
        <f t="shared" si="5"/>
        <v>0.05691204486235072</v>
      </c>
      <c r="J162">
        <f>+'算出シート'!C$21*'計算用'!I162+'算出シート'!C$23</f>
        <v>0.2696786779879824</v>
      </c>
    </row>
    <row r="163" spans="1:10" ht="11.25">
      <c r="A163">
        <v>162</v>
      </c>
      <c r="B163">
        <f>+A163/10/2/('算出シート'!C$28*'算出シート'!C$26)^0.5</f>
        <v>3.191847145268357</v>
      </c>
      <c r="C163">
        <f t="shared" si="4"/>
        <v>4.264788889774132E-05</v>
      </c>
      <c r="D163">
        <f>+'算出シート'!C$21*'計算用'!C163+'算出シート'!C$23</f>
        <v>0.12011216394780105</v>
      </c>
      <c r="G163">
        <v>162</v>
      </c>
      <c r="H163" s="28">
        <f>+G163/10/2/('算出シート'!C$28*('算出シート'!C$27))^0.5</f>
        <v>1.35225564067071</v>
      </c>
      <c r="I163">
        <f t="shared" si="5"/>
        <v>0.05538783103575339</v>
      </c>
      <c r="J163">
        <f>+'算出シート'!C$21*'計算用'!I163+'算出シート'!C$23</f>
        <v>0.2656699956240314</v>
      </c>
    </row>
    <row r="164" spans="1:10" ht="11.25">
      <c r="A164">
        <v>163</v>
      </c>
      <c r="B164">
        <f>+A164/10/2/('算出シート'!C$28*'算出シート'!C$26)^0.5</f>
        <v>3.211549905424335</v>
      </c>
      <c r="C164">
        <f t="shared" si="4"/>
        <v>3.9529080883491704E-05</v>
      </c>
      <c r="D164">
        <f>+'算出シート'!C$21*'計算用'!C164+'算出シート'!C$23</f>
        <v>0.12010396148272358</v>
      </c>
      <c r="G164">
        <v>163</v>
      </c>
      <c r="H164" s="28">
        <f>+G164/10/2/('算出シート'!C$28*('算出シート'!C$27))^0.5</f>
        <v>1.3606028977118874</v>
      </c>
      <c r="I164">
        <f t="shared" si="5"/>
        <v>0.05389850336530869</v>
      </c>
      <c r="J164">
        <f>+'算出シート'!C$21*'計算用'!I164+'算出シート'!C$23</f>
        <v>0.26175306385076186</v>
      </c>
    </row>
    <row r="165" spans="1:10" ht="11.25">
      <c r="A165">
        <v>164</v>
      </c>
      <c r="B165">
        <f>+A165/10/2/('算出シート'!C$28*'算出シート'!C$26)^0.5</f>
        <v>3.231252665580312</v>
      </c>
      <c r="C165">
        <f t="shared" si="4"/>
        <v>3.664526931411168E-05</v>
      </c>
      <c r="D165">
        <f>+'算出シート'!C$21*'計算用'!C165+'算出シート'!C$23</f>
        <v>0.12009637705829611</v>
      </c>
      <c r="G165">
        <v>164</v>
      </c>
      <c r="H165" s="28">
        <f>+G165/10/2/('算出シート'!C$28*('算出シート'!C$27))^0.5</f>
        <v>1.3689501547530645</v>
      </c>
      <c r="I165">
        <f t="shared" si="5"/>
        <v>0.0524434811043696</v>
      </c>
      <c r="J165">
        <f>+'算出シート'!C$21*'計算用'!I165+'算出シート'!C$23</f>
        <v>0.25792635530449204</v>
      </c>
    </row>
    <row r="166" spans="1:10" ht="11.25">
      <c r="A166">
        <v>165</v>
      </c>
      <c r="B166">
        <f>+A166/10/2/('算出シート'!C$28*'算出シート'!C$26)^0.5</f>
        <v>3.25095542573629</v>
      </c>
      <c r="C166">
        <f t="shared" si="4"/>
        <v>3.397832373164408E-05</v>
      </c>
      <c r="D166">
        <f>+'算出シート'!C$21*'計算用'!C166+'算出シート'!C$23</f>
        <v>0.12008936299141422</v>
      </c>
      <c r="G166">
        <v>165</v>
      </c>
      <c r="H166" s="28">
        <f>+G166/10/2/('算出シート'!C$28*('算出シート'!C$27))^0.5</f>
        <v>1.3772974117942418</v>
      </c>
      <c r="I166">
        <f t="shared" si="5"/>
        <v>0.051022185899495635</v>
      </c>
      <c r="J166">
        <f>+'算出シート'!C$21*'計算用'!I166+'算出シート'!C$23</f>
        <v>0.25418834891567355</v>
      </c>
    </row>
    <row r="167" spans="1:10" ht="11.25">
      <c r="A167">
        <v>166</v>
      </c>
      <c r="B167">
        <f>+A167/10/2/('算出シート'!C$28*'算出シート'!C$26)^0.5</f>
        <v>3.270658185892268</v>
      </c>
      <c r="C167">
        <f t="shared" si="4"/>
        <v>3.1511536421626265E-05</v>
      </c>
      <c r="D167">
        <f>+'算出シート'!C$21*'計算用'!C167+'算出シート'!C$23</f>
        <v>0.12008287534078887</v>
      </c>
      <c r="G167">
        <v>166</v>
      </c>
      <c r="H167" s="28">
        <f>+G167/10/2/('算出シート'!C$28*('算出シート'!C$27))^0.5</f>
        <v>1.3856446688354191</v>
      </c>
      <c r="I167">
        <f t="shared" si="5"/>
        <v>0.04963404202182318</v>
      </c>
      <c r="J167">
        <f>+'算出シート'!C$21*'計算用'!I167+'算出シート'!C$23</f>
        <v>0.2505375305173949</v>
      </c>
    </row>
    <row r="168" spans="1:10" ht="11.25">
      <c r="A168">
        <v>167</v>
      </c>
      <c r="B168">
        <f>+A168/10/2/('算出シート'!C$28*'算出シート'!C$26)^0.5</f>
        <v>3.290360946048245</v>
      </c>
      <c r="C168">
        <f t="shared" si="4"/>
        <v>2.922950971743442E-05</v>
      </c>
      <c r="D168">
        <f>+'算出シート'!C$21*'計算用'!C168+'算出シート'!C$23</f>
        <v>0.12007687361055684</v>
      </c>
      <c r="G168">
        <v>167</v>
      </c>
      <c r="H168" s="28">
        <f>+G168/10/2/('算出シート'!C$28*('算出シート'!C$27))^0.5</f>
        <v>1.393991925876596</v>
      </c>
      <c r="I168">
        <f t="shared" si="5"/>
        <v>0.04827847659254448</v>
      </c>
      <c r="J168">
        <f>+'算出シート'!C$21*'計算用'!I168+'算出シート'!C$23</f>
        <v>0.24697239343839197</v>
      </c>
    </row>
    <row r="169" spans="1:10" ht="11.25">
      <c r="A169">
        <v>168</v>
      </c>
      <c r="B169">
        <f>+A169/10/2/('算出シート'!C$28*'算出シート'!C$26)^0.5</f>
        <v>3.3100637062042226</v>
      </c>
      <c r="C169">
        <f t="shared" si="4"/>
        <v>2.7118052231574863E-05</v>
      </c>
      <c r="D169">
        <f>+'算出シート'!C$21*'計算用'!C169+'算出シート'!C$23</f>
        <v>0.12007132047736904</v>
      </c>
      <c r="G169">
        <v>168</v>
      </c>
      <c r="H169" s="28">
        <f>+G169/10/2/('算出シート'!C$28*('算出シート'!C$27))^0.5</f>
        <v>1.4023391829177734</v>
      </c>
      <c r="I169">
        <f t="shared" si="5"/>
        <v>0.04695491980233253</v>
      </c>
      <c r="J169">
        <f>+'算出シート'!C$21*'計算用'!I169+'算出シート'!C$23</f>
        <v>0.24349143908013454</v>
      </c>
    </row>
    <row r="170" spans="1:10" ht="11.25">
      <c r="A170">
        <v>169</v>
      </c>
      <c r="B170">
        <f>+A170/10/2/('算出シート'!C$28*'算出シート'!C$26)^0.5</f>
        <v>3.3297664663601996</v>
      </c>
      <c r="C170">
        <f t="shared" si="4"/>
        <v>2.5164083315521672E-05</v>
      </c>
      <c r="D170">
        <f>+'算出シート'!C$21*'計算用'!C170+'算出シート'!C$23</f>
        <v>0.12006618153911981</v>
      </c>
      <c r="G170">
        <v>169</v>
      </c>
      <c r="H170" s="28">
        <f>+G170/10/2/('算出シート'!C$28*('算出シート'!C$27))^0.5</f>
        <v>1.4106864399589505</v>
      </c>
      <c r="I170">
        <f t="shared" si="5"/>
        <v>0.045662805124563534</v>
      </c>
      <c r="J170">
        <f>+'算出シート'!C$21*'計算用'!I170+'算出シート'!C$23</f>
        <v>0.2400931774776021</v>
      </c>
    </row>
    <row r="171" spans="1:10" ht="11.25">
      <c r="A171">
        <v>170</v>
      </c>
      <c r="B171">
        <f>+A171/10/2/('算出シート'!C$28*'算出シート'!C$26)^0.5</f>
        <v>3.3494692265161774</v>
      </c>
      <c r="C171">
        <f t="shared" si="4"/>
        <v>2.335554510266713E-05</v>
      </c>
      <c r="D171">
        <f>+'算出シート'!C$21*'計算用'!C171+'算出シート'!C$23</f>
        <v>0.12006142508362001</v>
      </c>
      <c r="G171">
        <v>170</v>
      </c>
      <c r="H171" s="28">
        <f>+G171/10/2/('算出シート'!C$28*('算出シート'!C$27))^0.5</f>
        <v>1.4190336970001278</v>
      </c>
      <c r="I171">
        <f t="shared" si="5"/>
        <v>0.044401569522198404</v>
      </c>
      <c r="J171">
        <f>+'算出シート'!C$21*'計算用'!I171+'算出シート'!C$23</f>
        <v>0.2367761278433818</v>
      </c>
    </row>
    <row r="172" spans="1:10" ht="11.25">
      <c r="A172">
        <v>171</v>
      </c>
      <c r="B172">
        <f>+A172/10/2/('算出シート'!C$28*'算出シート'!C$26)^0.5</f>
        <v>3.3691719866721552</v>
      </c>
      <c r="C172">
        <f t="shared" si="4"/>
        <v>2.168132153815649E-05</v>
      </c>
      <c r="D172">
        <f>+'算出シート'!C$21*'計算用'!C172+'算出シート'!C$23</f>
        <v>0.12005702187564535</v>
      </c>
      <c r="G172">
        <v>171</v>
      </c>
      <c r="H172" s="28">
        <f>+G172/10/2/('算出シート'!C$28*('算出シート'!C$27))^0.5</f>
        <v>1.4273809540413052</v>
      </c>
      <c r="I172">
        <f t="shared" si="5"/>
        <v>0.04317065364820183</v>
      </c>
      <c r="J172">
        <f>+'算出シート'!C$21*'計算用'!I172+'算出シート'!C$23</f>
        <v>0.2335388190947708</v>
      </c>
    </row>
    <row r="173" spans="1:10" ht="11.25">
      <c r="A173">
        <v>172</v>
      </c>
      <c r="B173">
        <f>+A173/10/2/('算出シート'!C$28*'算出シート'!C$26)^0.5</f>
        <v>3.388874746828132</v>
      </c>
      <c r="C173">
        <f t="shared" si="4"/>
        <v>2.0131163845037114E-05</v>
      </c>
      <c r="D173">
        <f>+'算出シート'!C$21*'計算用'!C173+'算出シート'!C$23</f>
        <v>0.12005294496091244</v>
      </c>
      <c r="G173">
        <v>172</v>
      </c>
      <c r="H173" s="28">
        <f>+G173/10/2/('算出シート'!C$28*('算出シート'!C$27))^0.5</f>
        <v>1.4357282110824823</v>
      </c>
      <c r="I173">
        <f t="shared" si="5"/>
        <v>0.04196950203938568</v>
      </c>
      <c r="J173">
        <f>+'算出シート'!C$21*'計算用'!I173+'算出シート'!C$23</f>
        <v>0.23037979036358433</v>
      </c>
    </row>
    <row r="174" spans="1:10" ht="11.25">
      <c r="A174">
        <v>173</v>
      </c>
      <c r="B174">
        <f>+A174/10/2/('算出シート'!C$28*'算出シート'!C$26)^0.5</f>
        <v>3.40857750698411</v>
      </c>
      <c r="C174">
        <f t="shared" si="4"/>
        <v>1.8695621918506155E-05</v>
      </c>
      <c r="D174">
        <f>+'算出シート'!C$21*'計算用'!C174+'算出シート'!C$23</f>
        <v>0.12004916948564566</v>
      </c>
      <c r="G174">
        <v>173</v>
      </c>
      <c r="H174" s="28">
        <f>+G174/10/2/('算出シート'!C$28*('算出シート'!C$27))^0.5</f>
        <v>1.4440754681236596</v>
      </c>
      <c r="I174">
        <f t="shared" si="5"/>
        <v>0.04079756330358033</v>
      </c>
      <c r="J174">
        <f>+'算出シート'!C$21*'計算用'!I174+'算出シート'!C$23</f>
        <v>0.22729759148841627</v>
      </c>
    </row>
    <row r="175" spans="1:10" ht="11.25">
      <c r="A175">
        <v>174</v>
      </c>
      <c r="B175">
        <f>+A175/10/2/('算出シート'!C$28*'算出シート'!C$26)^0.5</f>
        <v>3.4282802671400874</v>
      </c>
      <c r="C175">
        <f t="shared" si="4"/>
        <v>1.736598117929617E-05</v>
      </c>
      <c r="D175">
        <f>+'算出シート'!C$21*'計算用'!C175+'算出シート'!C$23</f>
        <v>0.12004567253050154</v>
      </c>
      <c r="G175">
        <v>174</v>
      </c>
      <c r="H175" s="28">
        <f>+G175/10/2/('算出シート'!C$28*('算出シート'!C$27))^0.5</f>
        <v>1.4524227251648367</v>
      </c>
      <c r="I175">
        <f t="shared" si="5"/>
        <v>0.039654290300047905</v>
      </c>
      <c r="J175">
        <f>+'算出シート'!C$21*'計算用'!I175+'算出シート'!C$23</f>
        <v>0.22429078348912598</v>
      </c>
    </row>
    <row r="176" spans="1:10" ht="11.25">
      <c r="A176">
        <v>175</v>
      </c>
      <c r="B176">
        <f>+A176/10/2/('算出シート'!C$28*'算出シート'!C$26)^0.5</f>
        <v>3.447983027296065</v>
      </c>
      <c r="C176">
        <f t="shared" si="4"/>
        <v>1.6134204453597673E-05</v>
      </c>
      <c r="D176">
        <f>+'算出シート'!C$21*'計算用'!C176+'算出シート'!C$23</f>
        <v>0.12004243295771296</v>
      </c>
      <c r="G176">
        <v>175</v>
      </c>
      <c r="H176" s="28">
        <f>+G176/10/2/('算出シート'!C$28*('算出シート'!C$27))^0.5</f>
        <v>1.460769982206014</v>
      </c>
      <c r="I176">
        <f t="shared" si="5"/>
        <v>0.03853914031306434</v>
      </c>
      <c r="J176">
        <f>+'算出シート'!C$21*'計算用'!I176+'算出シート'!C$23</f>
        <v>0.2213579390233592</v>
      </c>
    </row>
    <row r="177" spans="1:10" ht="11.25">
      <c r="A177">
        <v>176</v>
      </c>
      <c r="B177">
        <f>+A177/10/2/('算出シート'!C$28*'算出シート'!C$26)^0.5</f>
        <v>3.4676857874520426</v>
      </c>
      <c r="C177">
        <f t="shared" si="4"/>
        <v>1.4992878480583036E-05</v>
      </c>
      <c r="D177">
        <f>+'算出シート'!C$21*'計算用'!C177+'算出シート'!C$23</f>
        <v>0.12003943127040392</v>
      </c>
      <c r="G177">
        <v>176</v>
      </c>
      <c r="H177" s="28">
        <f>+G177/10/2/('算出シート'!C$28*('算出シート'!C$27))^0.5</f>
        <v>1.4691172392471914</v>
      </c>
      <c r="I177">
        <f t="shared" si="5"/>
        <v>0.03745157521861078</v>
      </c>
      <c r="J177">
        <f>+'算出シート'!C$21*'計算用'!I177+'算出シート'!C$23</f>
        <v>0.21849764282494635</v>
      </c>
    </row>
    <row r="178" spans="1:10" ht="11.25">
      <c r="A178">
        <v>177</v>
      </c>
      <c r="B178">
        <f>+A178/10/2/('算出シート'!C$28*'算出シート'!C$26)^0.5</f>
        <v>3.48738854760802</v>
      </c>
      <c r="C178">
        <f t="shared" si="4"/>
        <v>1.393516467974114E-05</v>
      </c>
      <c r="D178">
        <f>+'算出シート'!C$21*'計算用'!C178+'算出シート'!C$23</f>
        <v>0.12003664948310772</v>
      </c>
      <c r="G178">
        <v>177</v>
      </c>
      <c r="H178" s="28">
        <f>+G178/10/2/('算出シート'!C$28*('算出シート'!C$27))^0.5</f>
        <v>1.4774644962883683</v>
      </c>
      <c r="I178">
        <f t="shared" si="5"/>
        <v>0.03639106164412602</v>
      </c>
      <c r="J178">
        <f>+'算出シート'!C$21*'計算用'!I178+'算出シート'!C$23</f>
        <v>0.2157084921240514</v>
      </c>
    </row>
    <row r="179" spans="1:10" ht="11.25">
      <c r="A179">
        <v>178</v>
      </c>
      <c r="B179">
        <f>+A179/10/2/('算出シート'!C$28*'算出シート'!C$26)^0.5</f>
        <v>3.507091307763998</v>
      </c>
      <c r="C179">
        <f t="shared" si="4"/>
        <v>1.2954753839037752E-05</v>
      </c>
      <c r="D179">
        <f>+'算出シート'!C$21*'計算用'!C179+'算出シート'!C$23</f>
        <v>0.12003407100259667</v>
      </c>
      <c r="G179">
        <v>178</v>
      </c>
      <c r="H179" s="28">
        <f>+G179/10/2/('算出シート'!C$28*('算出シート'!C$27))^0.5</f>
        <v>1.4858117533295456</v>
      </c>
      <c r="I179">
        <f t="shared" si="5"/>
        <v>0.03535707112128356</v>
      </c>
      <c r="J179">
        <f>+'算出シート'!C$21*'計算用'!I179+'算出シート'!C$23</f>
        <v>0.21298909704897578</v>
      </c>
    </row>
    <row r="180" spans="1:10" ht="11.25">
      <c r="A180">
        <v>179</v>
      </c>
      <c r="B180">
        <f>+A180/10/2/('算出シート'!C$28*'算出シート'!C$26)^0.5</f>
        <v>3.5267940679199747</v>
      </c>
      <c r="C180">
        <f t="shared" si="4"/>
        <v>1.2045824411540852E-05</v>
      </c>
      <c r="D180">
        <f>+'算出シート'!C$21*'計算用'!C180+'算出シート'!C$23</f>
        <v>0.12003168051820234</v>
      </c>
      <c r="G180">
        <v>179</v>
      </c>
      <c r="H180" s="28">
        <f>+G180/10/2/('算出シート'!C$28*('算出シート'!C$27))^0.5</f>
        <v>1.4941590103707227</v>
      </c>
      <c r="I180">
        <f t="shared" si="5"/>
        <v>0.0343490802317709</v>
      </c>
      <c r="J180">
        <f>+'算出シート'!C$21*'計算用'!I180+'算出シート'!C$23</f>
        <v>0.21033808100955745</v>
      </c>
    </row>
    <row r="181" spans="1:10" ht="11.25">
      <c r="A181">
        <v>180</v>
      </c>
      <c r="B181">
        <f>+A181/10/2/('算出シート'!C$28*'算出シート'!C$26)^0.5</f>
        <v>3.5464968280759526</v>
      </c>
      <c r="C181">
        <f t="shared" si="4"/>
        <v>1.1203004132749535E-05</v>
      </c>
      <c r="D181">
        <f>+'算出シート'!C$21*'計算用'!C181+'算出シート'!C$23</f>
        <v>0.12002946390086913</v>
      </c>
      <c r="G181">
        <v>180</v>
      </c>
      <c r="H181" s="28">
        <f>+G181/10/2/('算出シート'!C$28*('算出シート'!C$27))^0.5</f>
        <v>1.5025062674119</v>
      </c>
      <c r="I181">
        <f t="shared" si="5"/>
        <v>0.033366570746057075</v>
      </c>
      <c r="J181">
        <f>+'算出シート'!C$21*'計算用'!I181+'算出シート'!C$23</f>
        <v>0.2077540810621301</v>
      </c>
    </row>
    <row r="182" spans="1:10" ht="11.25">
      <c r="A182">
        <v>181</v>
      </c>
      <c r="B182">
        <f>+A182/10/2/('算出シート'!C$28*'算出シート'!C$26)^0.5</f>
        <v>3.5661995882319304</v>
      </c>
      <c r="C182">
        <f t="shared" si="4"/>
        <v>1.0421334693584534E-05</v>
      </c>
      <c r="D182">
        <f>+'算出シート'!C$21*'計算用'!C182+'算出シート'!C$23</f>
        <v>0.12002740811024412</v>
      </c>
      <c r="G182">
        <v>181</v>
      </c>
      <c r="H182" s="28">
        <f>+G182/10/2/('算出シート'!C$28*('算出シート'!C$27))^0.5</f>
        <v>1.5108535244530774</v>
      </c>
      <c r="I182">
        <f t="shared" si="5"/>
        <v>0.03240902975514855</v>
      </c>
      <c r="J182">
        <f>+'算出シート'!C$21*'計算用'!I182+'算出シート'!C$23</f>
        <v>0.20523574825604068</v>
      </c>
    </row>
    <row r="183" spans="1:10" ht="11.25">
      <c r="A183">
        <v>182</v>
      </c>
      <c r="B183">
        <f>+A183/10/2/('算出シート'!C$28*'算出シート'!C$26)^0.5</f>
        <v>3.5859023483879073</v>
      </c>
      <c r="C183">
        <f t="shared" si="4"/>
        <v>9.6962392249688E-06</v>
      </c>
      <c r="D183">
        <f>+'算出シート'!C$21*'計算用'!C183+'算出シート'!C$23</f>
        <v>0.12002550110916166</v>
      </c>
      <c r="G183">
        <v>182</v>
      </c>
      <c r="H183" s="28">
        <f>+G183/10/2/('算出シート'!C$28*('算出シート'!C$27))^0.5</f>
        <v>1.5192007814942545</v>
      </c>
      <c r="I183">
        <f t="shared" si="5"/>
        <v>0.03147594979534356</v>
      </c>
      <c r="J183">
        <f>+'算出シート'!C$21*'計算用'!I183+'算出シート'!C$23</f>
        <v>0.20278174796175355</v>
      </c>
    </row>
    <row r="184" spans="1:10" ht="11.25">
      <c r="A184">
        <v>183</v>
      </c>
      <c r="B184">
        <f>+A184/10/2/('算出シート'!C$28*'算出シート'!C$26)^0.5</f>
        <v>3.605605108543885</v>
      </c>
      <c r="C184">
        <f t="shared" si="4"/>
        <v>9.023492369281878E-06</v>
      </c>
      <c r="D184">
        <f>+'算出シート'!C$21*'計算用'!C184+'算出シート'!C$23</f>
        <v>0.12002373178493121</v>
      </c>
      <c r="G184">
        <v>183</v>
      </c>
      <c r="H184" s="28">
        <f>+G184/10/2/('算出シート'!C$28*('算出シート'!C$27))^0.5</f>
        <v>1.5275480385354319</v>
      </c>
      <c r="I184">
        <f t="shared" si="5"/>
        <v>0.030566828966005048</v>
      </c>
      <c r="J184">
        <f>+'算出シート'!C$21*'計算用'!I184+'算出シート'!C$23</f>
        <v>0.20039076018059326</v>
      </c>
    </row>
    <row r="185" spans="1:10" ht="11.25">
      <c r="A185">
        <v>184</v>
      </c>
      <c r="B185">
        <f>+A185/10/2/('算出シート'!C$28*'算出シート'!C$26)^0.5</f>
        <v>3.6253078686998625</v>
      </c>
      <c r="C185">
        <f t="shared" si="4"/>
        <v>8.39919273182444E-06</v>
      </c>
      <c r="D185">
        <f>+'算出シート'!C$21*'計算用'!C185+'算出シート'!C$23</f>
        <v>0.12002208987688469</v>
      </c>
      <c r="G185">
        <v>184</v>
      </c>
      <c r="H185" s="28">
        <f>+G185/10/2/('算出シート'!C$28*('算出シート'!C$27))^0.5</f>
        <v>1.5358952955766088</v>
      </c>
      <c r="I185">
        <f t="shared" si="5"/>
        <v>0.029681171040384747</v>
      </c>
      <c r="J185">
        <f>+'算出シート'!C$21*'計算用'!I185+'算出シート'!C$23</f>
        <v>0.19806147983621186</v>
      </c>
    </row>
    <row r="186" spans="1:10" ht="11.25">
      <c r="A186">
        <v>185</v>
      </c>
      <c r="B186">
        <f>+A186/10/2/('算出シート'!C$28*'算出シート'!C$26)^0.5</f>
        <v>3.64501062885584</v>
      </c>
      <c r="C186">
        <f t="shared" si="4"/>
        <v>7.819737521892639E-06</v>
      </c>
      <c r="D186">
        <f>+'算出シート'!C$21*'計算用'!C186+'算出シート'!C$23</f>
        <v>0.12002056590968257</v>
      </c>
      <c r="G186">
        <v>185</v>
      </c>
      <c r="H186" s="28">
        <f>+G186/10/2/('算出シート'!C$28*('算出シート'!C$27))^0.5</f>
        <v>1.544242552617786</v>
      </c>
      <c r="I186">
        <f t="shared" si="5"/>
        <v>0.02881848556953849</v>
      </c>
      <c r="J186">
        <f>+'算出シート'!C$21*'計算用'!I186+'算出シート'!C$23</f>
        <v>0.19579261704788622</v>
      </c>
    </row>
    <row r="187" spans="1:10" ht="11.25">
      <c r="A187">
        <v>186</v>
      </c>
      <c r="B187">
        <f>+A187/10/2/('算出シート'!C$28*'算出シート'!C$26)^0.5</f>
        <v>3.6647133890118178</v>
      </c>
      <c r="C187">
        <f t="shared" si="4"/>
        <v>7.2817992082406285E-06</v>
      </c>
      <c r="D187">
        <f>+'算出シート'!C$21*'計算用'!C187+'算出シート'!C$23</f>
        <v>0.12001915113191766</v>
      </c>
      <c r="G187">
        <v>186</v>
      </c>
      <c r="H187" s="28">
        <f>+G187/10/2/('算出シート'!C$28*('算出シート'!C$27))^0.5</f>
        <v>1.5525898096589634</v>
      </c>
      <c r="I187">
        <f t="shared" si="5"/>
        <v>0.02797828797938473</v>
      </c>
      <c r="J187">
        <f>+'算出シート'!C$21*'計算用'!I187+'算出シート'!C$23</f>
        <v>0.19358289738578183</v>
      </c>
    </row>
    <row r="188" spans="1:10" ht="11.25">
      <c r="A188">
        <v>187</v>
      </c>
      <c r="B188">
        <f>+A188/10/2/('算出シート'!C$28*'算出シート'!C$26)^0.5</f>
        <v>3.684416149167795</v>
      </c>
      <c r="C188">
        <f t="shared" si="4"/>
        <v>6.782304027697395E-06</v>
      </c>
      <c r="D188">
        <f>+'算出シート'!C$21*'計算用'!C188+'算出シート'!C$23</f>
        <v>0.12001783745959284</v>
      </c>
      <c r="G188">
        <v>187</v>
      </c>
      <c r="H188" s="28">
        <f>+G188/10/2/('算出シート'!C$28*('算出シート'!C$27))^0.5</f>
        <v>1.5609370667001405</v>
      </c>
      <c r="I188">
        <f t="shared" si="5"/>
        <v>0.027160099660966164</v>
      </c>
      <c r="J188">
        <f>+'算出シート'!C$21*'計算用'!I188+'算出シート'!C$23</f>
        <v>0.191431062108341</v>
      </c>
    </row>
    <row r="189" spans="1:10" ht="11.25">
      <c r="A189">
        <v>188</v>
      </c>
      <c r="B189">
        <f>+A189/10/2/('算出シート'!C$28*'算出シート'!C$26)^0.5</f>
        <v>3.704118909323773</v>
      </c>
      <c r="C189">
        <f t="shared" si="4"/>
        <v>6.318412198592176E-06</v>
      </c>
      <c r="D189">
        <f>+'算出シート'!C$21*'計算用'!C189+'算出シート'!C$23</f>
        <v>0.12001661742408229</v>
      </c>
      <c r="G189">
        <v>188</v>
      </c>
      <c r="H189" s="28">
        <f>+G189/10/2/('算出シート'!C$28*('算出シート'!C$27))^0.5</f>
        <v>1.5692843237413179</v>
      </c>
      <c r="I189">
        <f t="shared" si="5"/>
        <v>0.026363448053983867</v>
      </c>
      <c r="J189">
        <f>+'算出シート'!C$21*'計算用'!I189+'算出シート'!C$23</f>
        <v>0.18933586838197758</v>
      </c>
    </row>
    <row r="190" spans="1:10" ht="11.25">
      <c r="A190">
        <v>189</v>
      </c>
      <c r="B190">
        <f>+A190/10/2/('算出シート'!C$28*'算出シート'!C$26)^0.5</f>
        <v>3.72382166947975</v>
      </c>
      <c r="C190">
        <f t="shared" si="4"/>
        <v>5.887499702515574E-06</v>
      </c>
      <c r="D190">
        <f>+'算出シート'!C$21*'計算用'!C190+'算出シート'!C$23</f>
        <v>0.12001548412421761</v>
      </c>
      <c r="G190">
        <v>189</v>
      </c>
      <c r="H190" s="28">
        <f>+G190/10/2/('算出シート'!C$28*('算出シート'!C$27))^0.5</f>
        <v>1.577631580782495</v>
      </c>
      <c r="I190">
        <f t="shared" si="5"/>
        <v>0.02558786672368205</v>
      </c>
      <c r="J190">
        <f>+'算出シート'!C$21*'計算用'!I190+'算出シート'!C$23</f>
        <v>0.1872960894832838</v>
      </c>
    </row>
    <row r="191" spans="1:10" ht="11.25">
      <c r="A191">
        <v>190</v>
      </c>
      <c r="B191">
        <f>+A191/10/2/('算出シート'!C$28*'算出シート'!C$26)^0.5</f>
        <v>3.7435244296357277</v>
      </c>
      <c r="C191">
        <f t="shared" si="4"/>
        <v>5.4871415088756006E-06</v>
      </c>
      <c r="D191">
        <f>+'算出シート'!C$21*'計算用'!C191+'算出シート'!C$23</f>
        <v>0.12001443118216834</v>
      </c>
      <c r="G191">
        <v>190</v>
      </c>
      <c r="H191" s="28">
        <f>+G191/10/2/('算出シート'!C$28*('算出シート'!C$27))^0.5</f>
        <v>1.5859788378236723</v>
      </c>
      <c r="I191">
        <f t="shared" si="5"/>
        <v>0.024832895431168463</v>
      </c>
      <c r="J191">
        <f>+'算出シート'!C$21*'計算用'!I191+'算出シート'!C$23</f>
        <v>0.18531051498397305</v>
      </c>
    </row>
    <row r="192" spans="1:10" ht="11.25">
      <c r="A192">
        <v>191</v>
      </c>
      <c r="B192">
        <f>+A192/10/2/('算出シート'!C$28*'算出シート'!C$26)^0.5</f>
        <v>3.7632271897917056</v>
      </c>
      <c r="C192">
        <f t="shared" si="4"/>
        <v>5.115096126775673E-06</v>
      </c>
      <c r="D192">
        <f>+'算出シート'!C$21*'計算用'!C192+'算出シート'!C$23</f>
        <v>0.12001345270281341</v>
      </c>
      <c r="G192">
        <v>191</v>
      </c>
      <c r="H192" s="28">
        <f>+G192/10/2/('算出シート'!C$28*('算出シート'!C$27))^0.5</f>
        <v>1.5943260948648497</v>
      </c>
      <c r="I192">
        <f t="shared" si="5"/>
        <v>0.02409808019726529</v>
      </c>
      <c r="J192">
        <f>+'算出シート'!C$21*'計算用'!I192+'算出シート'!C$23</f>
        <v>0.1833779509188077</v>
      </c>
    </row>
    <row r="193" spans="1:10" ht="11.25">
      <c r="A193">
        <v>192</v>
      </c>
      <c r="B193">
        <f>+A193/10/2/('算出シート'!C$28*'算出シート'!C$26)^0.5</f>
        <v>3.7829299499476825</v>
      </c>
      <c r="C193">
        <f t="shared" si="4"/>
        <v>4.769291378007107E-06</v>
      </c>
      <c r="D193">
        <f>+'算出シート'!C$21*'計算用'!C193+'算出シート'!C$23</f>
        <v>0.12001254323632415</v>
      </c>
      <c r="G193">
        <v>192</v>
      </c>
      <c r="H193" s="28">
        <f>+G193/10/2/('算出シート'!C$28*('算出シート'!C$27))^0.5</f>
        <v>1.6026733519060268</v>
      </c>
      <c r="I193">
        <f t="shared" si="5"/>
        <v>0.023382973359990237</v>
      </c>
      <c r="J193">
        <f>+'算出シート'!C$21*'計算用'!I193+'算出シート'!C$23</f>
        <v>0.1814972199367743</v>
      </c>
    </row>
    <row r="194" spans="1:10" ht="11.25">
      <c r="A194">
        <v>193</v>
      </c>
      <c r="B194">
        <f>+A194/10/2/('算出シート'!C$28*'算出シート'!C$26)^0.5</f>
        <v>3.8026327101036603</v>
      </c>
      <c r="C194">
        <f aca="true" t="shared" si="6" ref="C194:C201">1/(1+0.278393*B194+0.230389*B194^2+0.000972*B194^3+0.078108*B194^4)^4</f>
        <v>4.447811293478146E-06</v>
      </c>
      <c r="D194">
        <f>+'算出シート'!C$21*'計算用'!C194+'算出シート'!C$23</f>
        <v>0.12001169774370184</v>
      </c>
      <c r="G194">
        <v>193</v>
      </c>
      <c r="H194" s="28">
        <f>+G194/10/2/('算出シート'!C$28*('算出シート'!C$27))^0.5</f>
        <v>1.6110206089472041</v>
      </c>
      <c r="I194">
        <f aca="true" t="shared" si="7" ref="I194:I201">1/(1+0.278393*H194+0.230389*H194^2+0.000972*H194^3+0.078108*H194^4)^4</f>
        <v>0.022687133625776273</v>
      </c>
      <c r="J194">
        <f>+'算出シート'!C$21*'計算用'!I194+'算出シート'!C$23</f>
        <v>0.1796671614357916</v>
      </c>
    </row>
    <row r="195" spans="1:10" ht="11.25">
      <c r="A195">
        <v>194</v>
      </c>
      <c r="B195">
        <f>+A195/10/2/('算出シート'!C$28*'算出シート'!C$26)^0.5</f>
        <v>3.8223354702596373</v>
      </c>
      <c r="C195">
        <f t="shared" si="6"/>
        <v>4.148884043249805E-06</v>
      </c>
      <c r="D195">
        <f>+'算出シート'!C$21*'計算用'!C195+'算出シート'!C$23</f>
        <v>0.12001091156503374</v>
      </c>
      <c r="G195">
        <v>194</v>
      </c>
      <c r="H195" s="28">
        <f>+G195/10/2/('算出シート'!C$28*('算出シート'!C$27))^0.5</f>
        <v>1.619367865988381</v>
      </c>
      <c r="I195">
        <f t="shared" si="7"/>
        <v>0.02201012611454359</v>
      </c>
      <c r="J195">
        <f>+'算出シート'!C$21*'計算用'!I195+'算出シート'!C$23</f>
        <v>0.17788663168124963</v>
      </c>
    </row>
    <row r="196" spans="1:10" ht="11.25">
      <c r="A196">
        <v>195</v>
      </c>
      <c r="B196">
        <f>+A196/10/2/('算出シート'!C$28*'算出シート'!C$26)^0.5</f>
        <v>3.842038230415615</v>
      </c>
      <c r="C196">
        <f t="shared" si="6"/>
        <v>3.870870817569189E-06</v>
      </c>
      <c r="D196">
        <f>+'算出シート'!C$21*'計算用'!C196+'算出シート'!C$23</f>
        <v>0.1200101803902502</v>
      </c>
      <c r="G196">
        <v>195</v>
      </c>
      <c r="H196" s="28">
        <f>+G196/10/2/('算出シート'!C$28*('算出シート'!C$27))^0.5</f>
        <v>1.6277151230295583</v>
      </c>
      <c r="I196">
        <f t="shared" si="7"/>
        <v>0.021351522398744095</v>
      </c>
      <c r="J196">
        <f>+'算出シート'!C$21*'計算用'!I196+'算出シート'!C$23</f>
        <v>0.17615450390869697</v>
      </c>
    </row>
    <row r="197" spans="1:10" ht="11.25">
      <c r="A197">
        <v>196</v>
      </c>
      <c r="B197">
        <f>+A197/10/2/('算出シート'!C$28*'算出シート'!C$26)^0.5</f>
        <v>3.861740990571593</v>
      </c>
      <c r="C197">
        <f t="shared" si="6"/>
        <v>3.612255582934651E-06</v>
      </c>
      <c r="D197">
        <f>+'算出シート'!C$21*'計算用'!C197+'算出シート'!C$23</f>
        <v>0.12000950023218311</v>
      </c>
      <c r="G197">
        <v>196</v>
      </c>
      <c r="H197" s="28">
        <f>+G197/10/2/('算出シート'!C$28*('算出シート'!C$27))^0.5</f>
        <v>1.6360623800707357</v>
      </c>
      <c r="I197">
        <f t="shared" si="7"/>
        <v>0.020710900536504106</v>
      </c>
      <c r="J197">
        <f>+'算出シート'!C$21*'計算用'!I197+'算出シート'!C$23</f>
        <v>0.1744696684110058</v>
      </c>
    </row>
    <row r="198" spans="1:10" ht="11.25">
      <c r="A198">
        <v>197</v>
      </c>
      <c r="B198">
        <f>+A198/10/2/('算出シート'!C$28*'算出シート'!C$26)^0.5</f>
        <v>3.8814437507275703</v>
      </c>
      <c r="C198">
        <f t="shared" si="6"/>
        <v>3.371635643336669E-06</v>
      </c>
      <c r="D198">
        <f>+'算出シート'!C$21*'計算用'!C198+'算出シート'!C$23</f>
        <v>0.12000886740174196</v>
      </c>
      <c r="G198">
        <v>197</v>
      </c>
      <c r="H198" s="28">
        <f>+G198/10/2/('算出シート'!C$28*('算出シート'!C$27))^0.5</f>
        <v>1.6444096371119128</v>
      </c>
      <c r="I198">
        <f t="shared" si="7"/>
        <v>0.02008784509899585</v>
      </c>
      <c r="J198">
        <f>+'算出シート'!C$21*'計算用'!I198+'算出シート'!C$23</f>
        <v>0.1728310326103591</v>
      </c>
    </row>
    <row r="199" spans="1:10" ht="11.25">
      <c r="A199">
        <v>198</v>
      </c>
      <c r="B199">
        <f>+A199/10/2/('算出シート'!C$28*'算出シート'!C$26)^0.5</f>
        <v>3.901146510883548</v>
      </c>
      <c r="C199">
        <f t="shared" si="6"/>
        <v>3.147712942438308E-06</v>
      </c>
      <c r="D199">
        <f>+'算出シート'!C$21*'計算用'!C199+'算出シート'!C$23</f>
        <v>0.1200082784850386</v>
      </c>
      <c r="G199">
        <v>198</v>
      </c>
      <c r="H199" s="28">
        <f>+G199/10/2/('算出シート'!C$28*('算出シート'!C$27))^0.5</f>
        <v>1.6527568941530901</v>
      </c>
      <c r="I199">
        <f t="shared" si="7"/>
        <v>0.019481947192172815</v>
      </c>
      <c r="J199">
        <f>+'算出シート'!C$21*'計算用'!I199+'算出シート'!C$23</f>
        <v>0.17123752111541451</v>
      </c>
    </row>
    <row r="200" spans="1:10" ht="11.25">
      <c r="A200">
        <v>199</v>
      </c>
      <c r="B200">
        <f>+A200/10/2/('算出シート'!C$28*'算出シート'!C$26)^0.5</f>
        <v>3.920849271039525</v>
      </c>
      <c r="C200">
        <f t="shared" si="6"/>
        <v>2.939286047627005E-06</v>
      </c>
      <c r="D200">
        <f>+'算出シート'!C$21*'計算用'!C200+'算出シート'!C$23</f>
        <v>0.12000773032230526</v>
      </c>
      <c r="G200">
        <v>199</v>
      </c>
      <c r="H200" s="28">
        <f>+G200/10/2/('算出シート'!C$28*('算出シート'!C$27))^0.5</f>
        <v>1.6611041511942672</v>
      </c>
      <c r="I200">
        <f t="shared" si="7"/>
        <v>0.018892804473009357</v>
      </c>
      <c r="J200">
        <f>+'算出シート'!C$21*'計算用'!I200+'算出シート'!C$23</f>
        <v>0.1696880757640146</v>
      </c>
    </row>
    <row r="201" spans="1:10" ht="11.25">
      <c r="A201">
        <v>200</v>
      </c>
      <c r="B201">
        <f>+A201/10/2/('算出シート'!C$28*'算出シート'!C$26)^0.5</f>
        <v>3.940552031195503</v>
      </c>
      <c r="C201">
        <f t="shared" si="6"/>
        <v>2.7452427616212957E-06</v>
      </c>
      <c r="D201">
        <f>+'算出シート'!C$21*'計算用'!C201+'算出シート'!C$23</f>
        <v>0.12000721998846306</v>
      </c>
      <c r="G201">
        <v>200</v>
      </c>
      <c r="H201" s="28">
        <f>+G201/10/2/('算出シート'!C$28*('算出シート'!C$27))^0.5</f>
        <v>1.6694514082354446</v>
      </c>
      <c r="I201">
        <f t="shared" si="7"/>
        <v>0.018320021160387313</v>
      </c>
      <c r="J201">
        <f>+'算出シート'!C$21*'計算用'!I201+'算出シート'!C$23</f>
        <v>0.16818165565181864</v>
      </c>
    </row>
  </sheetData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"/>
  <sheetViews>
    <sheetView workbookViewId="0" topLeftCell="B1">
      <selection activeCell="T4" sqref="T4"/>
    </sheetView>
  </sheetViews>
  <sheetFormatPr defaultColWidth="9.33203125" defaultRowHeight="11.25"/>
  <sheetData>
    <row r="1" spans="1:20" ht="11.25">
      <c r="A1" s="2" t="s">
        <v>17</v>
      </c>
      <c r="B1" s="2" t="s">
        <v>16</v>
      </c>
      <c r="C1" s="2" t="s">
        <v>17</v>
      </c>
      <c r="D1" s="2" t="s">
        <v>16</v>
      </c>
      <c r="E1" s="2" t="s">
        <v>17</v>
      </c>
      <c r="F1" s="2" t="s">
        <v>16</v>
      </c>
      <c r="G1" s="2" t="s">
        <v>17</v>
      </c>
      <c r="H1" s="2" t="s">
        <v>16</v>
      </c>
      <c r="I1" s="2" t="s">
        <v>17</v>
      </c>
      <c r="J1" s="2" t="s">
        <v>16</v>
      </c>
      <c r="K1" s="2" t="s">
        <v>17</v>
      </c>
      <c r="L1" s="2" t="s">
        <v>16</v>
      </c>
      <c r="M1" s="2" t="s">
        <v>17</v>
      </c>
      <c r="N1" s="2" t="s">
        <v>16</v>
      </c>
      <c r="O1" s="2" t="s">
        <v>17</v>
      </c>
      <c r="P1" s="2" t="s">
        <v>16</v>
      </c>
      <c r="Q1" s="2" t="s">
        <v>17</v>
      </c>
      <c r="R1" s="2" t="s">
        <v>16</v>
      </c>
      <c r="S1" s="2" t="s">
        <v>17</v>
      </c>
      <c r="T1" s="2" t="s">
        <v>16</v>
      </c>
    </row>
    <row r="2" spans="1:20" ht="11.25">
      <c r="A2" s="3" t="s">
        <v>18</v>
      </c>
      <c r="B2" s="3" t="s">
        <v>18</v>
      </c>
      <c r="C2" s="3" t="s">
        <v>18</v>
      </c>
      <c r="D2" s="3" t="s">
        <v>18</v>
      </c>
      <c r="E2" s="3" t="s">
        <v>18</v>
      </c>
      <c r="F2" s="3" t="s">
        <v>18</v>
      </c>
      <c r="G2" s="3" t="s">
        <v>18</v>
      </c>
      <c r="H2" s="3" t="s">
        <v>18</v>
      </c>
      <c r="I2" s="3" t="s">
        <v>18</v>
      </c>
      <c r="J2" s="3" t="s">
        <v>18</v>
      </c>
      <c r="K2" s="3" t="s">
        <v>18</v>
      </c>
      <c r="L2" s="3" t="s">
        <v>18</v>
      </c>
      <c r="M2" s="3" t="s">
        <v>18</v>
      </c>
      <c r="N2" s="3" t="s">
        <v>18</v>
      </c>
      <c r="O2" s="3" t="s">
        <v>18</v>
      </c>
      <c r="P2" s="3" t="s">
        <v>18</v>
      </c>
      <c r="Q2" s="3" t="s">
        <v>18</v>
      </c>
      <c r="R2" s="3" t="s">
        <v>18</v>
      </c>
      <c r="S2" s="3" t="s">
        <v>18</v>
      </c>
      <c r="T2" s="3" t="s">
        <v>18</v>
      </c>
    </row>
    <row r="3" spans="1:20" ht="11.25">
      <c r="A3" s="4" t="str">
        <f>CONCATENATE(A$1,'算出シート'!C6)</f>
        <v>&gt;0</v>
      </c>
      <c r="B3" s="4" t="str">
        <f>CONCATENATE(B$1,'算出シート'!D6)</f>
        <v>&lt;20</v>
      </c>
      <c r="C3" s="4" t="str">
        <f>CONCATENATE(C$1,'算出シート'!C7)</f>
        <v>&gt;20</v>
      </c>
      <c r="D3" s="4" t="str">
        <f>CONCATENATE(D$1,'算出シート'!D7)</f>
        <v>&lt;40</v>
      </c>
      <c r="E3" s="4" t="str">
        <f>CONCATENATE(E$1,'算出シート'!C8)</f>
        <v>&gt;40</v>
      </c>
      <c r="F3" s="4" t="str">
        <f>CONCATENATE(F$1,'算出シート'!D8)</f>
        <v>&lt;60</v>
      </c>
      <c r="G3" s="4" t="str">
        <f>CONCATENATE(G$1,'算出シート'!C9)</f>
        <v>&gt;60</v>
      </c>
      <c r="H3" s="4" t="str">
        <f>CONCATENATE(H$1,'算出シート'!D9)</f>
        <v>&lt;80</v>
      </c>
      <c r="I3" s="4" t="str">
        <f>CONCATENATE(I$1,'算出シート'!C10)</f>
        <v>&gt;80</v>
      </c>
      <c r="J3" s="4" t="str">
        <f>CONCATENATE(J$1,'算出シート'!D10)</f>
        <v>&lt;100</v>
      </c>
      <c r="K3" s="4" t="str">
        <f>CONCATENATE(K$1,'算出シート'!C11)</f>
        <v>&gt;</v>
      </c>
      <c r="L3" s="4" t="str">
        <f>CONCATENATE(L$1,'算出シート'!D11)</f>
        <v>&lt;</v>
      </c>
      <c r="M3" s="4" t="str">
        <f>CONCATENATE(M$1,'算出シート'!C12)</f>
        <v>&gt;</v>
      </c>
      <c r="N3" s="4" t="str">
        <f>CONCATENATE(N$1,'算出シート'!D12)</f>
        <v>&lt;</v>
      </c>
      <c r="O3" s="4" t="str">
        <f>CONCATENATE(O$1,'算出シート'!C13)</f>
        <v>&gt;</v>
      </c>
      <c r="P3" s="4" t="str">
        <f>CONCATENATE(P$1,'算出シート'!D13)</f>
        <v>&lt;</v>
      </c>
      <c r="Q3" s="4" t="str">
        <f>CONCATENATE(Q$1,'算出シート'!C14)</f>
        <v>&gt;</v>
      </c>
      <c r="R3" s="4" t="str">
        <f>CONCATENATE(R$1,'算出シート'!D14)</f>
        <v>&lt;</v>
      </c>
      <c r="S3" s="4" t="str">
        <f>CONCATENATE(S$1,'算出シート'!C15)</f>
        <v>&gt;</v>
      </c>
      <c r="T3" s="4" t="str">
        <f>CONCATENATE(T$1,'算出シート'!D15)</f>
        <v>&lt;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建設省土木研究所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コンクリート研究室</dc:creator>
  <cp:keywords/>
  <dc:description/>
  <cp:lastModifiedBy>コンクリート研究室</cp:lastModifiedBy>
  <cp:lastPrinted>2003-08-22T11:24:10Z</cp:lastPrinted>
  <dcterms:created xsi:type="dcterms:W3CDTF">2003-07-30T05:47:23Z</dcterms:created>
  <dcterms:modified xsi:type="dcterms:W3CDTF">2003-08-25T01:01:31Z</dcterms:modified>
  <cp:category/>
  <cp:version/>
  <cp:contentType/>
  <cp:contentStatus/>
</cp:coreProperties>
</file>